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</sheets>
  <definedNames>
    <definedName name="Excel_BuiltIn__FilterDatabase" localSheetId="3">'1.3'!$E$6:$H$7</definedName>
    <definedName name="Excel_BuiltIn__FilterDatabase" localSheetId="4">'1.4'!#REF!</definedName>
  </definedNames>
  <calcPr fullCalcOnLoad="1"/>
</workbook>
</file>

<file path=xl/sharedStrings.xml><?xml version="1.0" encoding="utf-8"?>
<sst xmlns="http://schemas.openxmlformats.org/spreadsheetml/2006/main" count="304" uniqueCount="207">
  <si>
    <t>Il contesto socio economico</t>
  </si>
  <si>
    <t>INDICE</t>
  </si>
  <si>
    <t>Struttura demografica</t>
  </si>
  <si>
    <t>Principali dincatori popolazione residente al 31/12/2019</t>
  </si>
  <si>
    <t>1.1</t>
  </si>
  <si>
    <t>Trend popolazione residente</t>
  </si>
  <si>
    <t>1.2</t>
  </si>
  <si>
    <t>Stranieri che hanno acquisito la cittadinanza italiana</t>
  </si>
  <si>
    <t>1.3</t>
  </si>
  <si>
    <t>Trend dinamiche interne struttura delle popolazione</t>
  </si>
  <si>
    <t>1.4</t>
  </si>
  <si>
    <t>Indicatori demografici per CPI</t>
  </si>
  <si>
    <t>1.5</t>
  </si>
  <si>
    <t>Mercato del lavoro</t>
  </si>
  <si>
    <t>Indicatori ISTAT-RCFL mercato del lavoro</t>
  </si>
  <si>
    <t>1.6</t>
  </si>
  <si>
    <t>Procedure di assunzione per genere, secondo varie modalità</t>
  </si>
  <si>
    <t>1.7</t>
  </si>
  <si>
    <t>Assunzioni per genere, tipologia contrattuale e grande gruppo professionale</t>
  </si>
  <si>
    <t>1.8</t>
  </si>
  <si>
    <t>Procedure di assunzioni per genere e settore di attività</t>
  </si>
  <si>
    <t>1.9</t>
  </si>
  <si>
    <t>CSE 1.1</t>
  </si>
  <si>
    <t>Popolazione residente</t>
  </si>
  <si>
    <t>Indicatore</t>
  </si>
  <si>
    <t>Modalità</t>
  </si>
  <si>
    <t>Freq. assoluta</t>
  </si>
  <si>
    <t>Percentuale</t>
  </si>
  <si>
    <t>Cittadinanza</t>
  </si>
  <si>
    <t>Italiana</t>
  </si>
  <si>
    <t>Straniera</t>
  </si>
  <si>
    <t>Totale</t>
  </si>
  <si>
    <t>Genere</t>
  </si>
  <si>
    <t>Maschi</t>
  </si>
  <si>
    <t>Femmine</t>
  </si>
  <si>
    <t>Totale italiana</t>
  </si>
  <si>
    <t>Totale straniera</t>
  </si>
  <si>
    <t>Classi di età totale popolazione</t>
  </si>
  <si>
    <t>&lt; 15</t>
  </si>
  <si>
    <t>15-29</t>
  </si>
  <si>
    <t>30-44</t>
  </si>
  <si>
    <t>45-64</t>
  </si>
  <si>
    <t>&gt;= 65</t>
  </si>
  <si>
    <t>Classi di età italiani</t>
  </si>
  <si>
    <t>Totale italiani</t>
  </si>
  <si>
    <t>Classi di età stranieri</t>
  </si>
  <si>
    <t>Totale stranieri</t>
  </si>
  <si>
    <t>CSE 1.2</t>
  </si>
  <si>
    <t>2002 – 2019</t>
  </si>
  <si>
    <t>Anno</t>
  </si>
  <si>
    <t>Popolazione</t>
  </si>
  <si>
    <t>CSE 1.3</t>
  </si>
  <si>
    <t>Trend cittadinanza acquisita</t>
  </si>
  <si>
    <t>Stranieri</t>
  </si>
  <si>
    <t>Cittadacquisita</t>
  </si>
  <si>
    <t>%</t>
  </si>
  <si>
    <t>CSE 1.4</t>
  </si>
  <si>
    <t>Principali indicatori demografici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</si>
  <si>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</si>
  <si>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</si>
  <si>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</si>
  <si>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</si>
  <si>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</si>
  <si>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</si>
  <si>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</si>
  <si>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</si>
  <si>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</si>
  <si>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</si>
  <si>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</si>
  <si>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</si>
  <si>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</si>
  <si>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</si>
  <si>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</si>
  <si>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Indice di vecchiaia</t>
  </si>
  <si>
    <t>Indice dipendenza strutturale</t>
  </si>
  <si>
    <t>Indice ricambio</t>
  </si>
  <si>
    <t>Struttura popolazione attiva</t>
  </si>
  <si>
    <t>Rappresenta il grado di invecchiamento di una popolazione. È il rapporto percentuale tra il numero degli ultra 65enni ed il numero dei giovani fino a 14 anni.</t>
  </si>
  <si>
    <t>Indice di dipendenza strutturale</t>
  </si>
  <si>
    <t>Rappresenta il carico sociale ed economico della popolazione non attiva (0–14 anni e 65 anni e oltre) su quella attiva (15-64 anni).</t>
  </si>
  <si>
    <t>Indice di ricambio</t>
  </si>
  <si>
    <t>Rappresenta il rapporto percentuale tra la fascia di popolazione che sta per andare in pensione (55-64 anni) e quella che sta per entrare nel mondo del lavoro (15-24 anni). La popolazione attiva è tanto più giovane quanto più l’indicatore è inferiore a 100.</t>
  </si>
  <si>
    <t>Indice di struttura della popolazione attiva</t>
  </si>
  <si>
    <t>Rappresenta il grado di invecchiamento della popolazione in età lavorativa. È il rapporto percentuale tra la parte di popolazione in età lavorativa più anziana (40-64 anni) e quella più giovane (15-39 anni).</t>
  </si>
  <si>
    <t>CSE 1.5</t>
  </si>
  <si>
    <t>Indicatori demografici per Centro per l'Impiego (CPI)</t>
  </si>
  <si>
    <t>CPI</t>
  </si>
  <si>
    <t>Vecchiaia</t>
  </si>
  <si>
    <t>Dipendenza</t>
  </si>
  <si>
    <t>Ricambio</t>
  </si>
  <si>
    <t>Struttura</t>
  </si>
  <si>
    <t>CHIERI</t>
  </si>
  <si>
    <t>CHIVASSO</t>
  </si>
  <si>
    <t>CIRIE'</t>
  </si>
  <si>
    <t>CUORGNE'</t>
  </si>
  <si>
    <t>IVREA</t>
  </si>
  <si>
    <t>MONCALIERI</t>
  </si>
  <si>
    <t>ORBASSANO</t>
  </si>
  <si>
    <t>PINEROLO</t>
  </si>
  <si>
    <t>RIVOLI</t>
  </si>
  <si>
    <t>SETTIMO</t>
  </si>
  <si>
    <t>SUSA</t>
  </si>
  <si>
    <t>TORINO</t>
  </si>
  <si>
    <t>VENARIA</t>
  </si>
  <si>
    <t>Totale CMTO</t>
  </si>
  <si>
    <t>CSE 1.6</t>
  </si>
  <si>
    <t>Principali indicatori mercato del lavoro</t>
  </si>
  <si>
    <t>2004 – 2019</t>
  </si>
  <si>
    <t>2017</t>
  </si>
  <si>
    <t>PIE2019</t>
  </si>
  <si>
    <t>ITA2019</t>
  </si>
  <si>
    <t>Occupati T</t>
  </si>
  <si>
    <t>Occupati M</t>
  </si>
  <si>
    <t>Occupati F</t>
  </si>
  <si>
    <t>Disoccupati T</t>
  </si>
  <si>
    <t>Disoccupati M</t>
  </si>
  <si>
    <t>Disoccupati F</t>
  </si>
  <si>
    <t>Disoccupati 15_24</t>
  </si>
  <si>
    <t>Disoccupati 25_34</t>
  </si>
  <si>
    <t>Disoccupati 35 e più</t>
  </si>
  <si>
    <t>Tasso di occupazione</t>
  </si>
  <si>
    <t>Rapporto tra gli occupati e la popolazione nella stessa classe di età.</t>
  </si>
  <si>
    <t>Tasso di disoccupazione</t>
  </si>
  <si>
    <t>Rapporto tra persone in cerca di occupazione e forze di lavoro</t>
  </si>
  <si>
    <t>CSE 1.7</t>
  </si>
  <si>
    <t>Tab. 1.7 Mercato del lavoro</t>
  </si>
  <si>
    <t>Procedure di assunzioni per genere, secondo varie modalità</t>
  </si>
  <si>
    <t>2018 -2019</t>
  </si>
  <si>
    <t>Anno 2018</t>
  </si>
  <si>
    <t>Anno 2019</t>
  </si>
  <si>
    <t>Variazioni interannuali</t>
  </si>
  <si>
    <t>M</t>
  </si>
  <si>
    <t>F</t>
  </si>
  <si>
    <t>TOT</t>
  </si>
  <si>
    <t>UOMINI</t>
  </si>
  <si>
    <t>DONNE</t>
  </si>
  <si>
    <t>TOTALE</t>
  </si>
  <si>
    <t xml:space="preserve"> v.ass.</t>
  </si>
  <si>
    <t xml:space="preserve">  val.%</t>
  </si>
  <si>
    <t xml:space="preserve">  v.ass.</t>
  </si>
  <si>
    <t xml:space="preserve">   v.ass.</t>
  </si>
  <si>
    <t xml:space="preserve"> val.%</t>
  </si>
  <si>
    <t xml:space="preserve">  15-29 anni</t>
  </si>
  <si>
    <t xml:space="preserve">  30-39 anni</t>
  </si>
  <si>
    <t xml:space="preserve">  40-49 anni</t>
  </si>
  <si>
    <t xml:space="preserve">  50 anni e oltre</t>
  </si>
  <si>
    <t>Cittadinanza italiana</t>
  </si>
  <si>
    <t>Cittadinanza straniera</t>
  </si>
  <si>
    <t xml:space="preserve">  Part-time</t>
  </si>
  <si>
    <t xml:space="preserve">  Full-time</t>
  </si>
  <si>
    <t xml:space="preserve">   Lavoro a t.determinato</t>
  </si>
  <si>
    <t xml:space="preserve">   Apprendistato</t>
  </si>
  <si>
    <t xml:space="preserve">   Lavoro a t.indetermin.</t>
  </si>
  <si>
    <t xml:space="preserve">  Lavoro subordinato</t>
  </si>
  <si>
    <t xml:space="preserve">  Lavoro parasubordinato</t>
  </si>
  <si>
    <t>Fonte: elaborazione OIFP Città metropolitana di Torino su dati ORML-Regione Piemonte</t>
  </si>
  <si>
    <t>CSE 1.8</t>
  </si>
  <si>
    <t>Tab. 1.8 Mercato del lavoro</t>
  </si>
  <si>
    <t>Procedure di assunzioni per genere, tipologia contrattuale e professione (2018 – 2019)</t>
  </si>
  <si>
    <t>2018 – 2019</t>
  </si>
  <si>
    <t xml:space="preserve">  Lavoro a tempo indeterminato</t>
  </si>
  <si>
    <t xml:space="preserve">    Tempo indeterminato standard</t>
  </si>
  <si>
    <t xml:space="preserve">    Lavoro intermittente a T.I.</t>
  </si>
  <si>
    <t xml:space="preserve">    Somministrazione a T.I.</t>
  </si>
  <si>
    <t xml:space="preserve">    Altri contratti a t.indeterminato</t>
  </si>
  <si>
    <t xml:space="preserve">  Apprendistato</t>
  </si>
  <si>
    <t xml:space="preserve">  Lavoro a tempo determinato</t>
  </si>
  <si>
    <t xml:space="preserve">   Tempo determinato standard</t>
  </si>
  <si>
    <t xml:space="preserve">   Tempo determ. per sostituzione</t>
  </si>
  <si>
    <t xml:space="preserve">   Collaboraz.coordinate e continuative</t>
  </si>
  <si>
    <t xml:space="preserve">   Lavoro intermittente</t>
  </si>
  <si>
    <t xml:space="preserve">   Lavoro autonomo nello spettacolo</t>
  </si>
  <si>
    <t xml:space="preserve">   Somministrazione a T.D.</t>
  </si>
  <si>
    <t xml:space="preserve">   Altre tipologie contrattuali</t>
  </si>
  <si>
    <t xml:space="preserve">  1 - Imprenditori e dirigenti</t>
  </si>
  <si>
    <t xml:space="preserve">  2 - Prof.ni di elevata specializzaz.</t>
  </si>
  <si>
    <t xml:space="preserve">  3 - Tecnici e intermedi</t>
  </si>
  <si>
    <t xml:space="preserve">  4 - Impiegati esecutivi</t>
  </si>
  <si>
    <t xml:space="preserve">  5 - Servizi per le famiglie</t>
  </si>
  <si>
    <t xml:space="preserve">  6 - Operai specializzati e artigiani</t>
  </si>
  <si>
    <t xml:space="preserve">  7 - Condutt.impianti, op.montaggio</t>
  </si>
  <si>
    <t xml:space="preserve">  8 - Personale non qualificato</t>
  </si>
  <si>
    <t xml:space="preserve">  Dato mancante</t>
  </si>
  <si>
    <t>CSE 1.9</t>
  </si>
  <si>
    <t>Tab. 1.9 Mercato del lavoro</t>
  </si>
  <si>
    <t>Procedure di assunzioni per genere e settore di attività (2018– 2019)</t>
  </si>
  <si>
    <t>Settore di attività</t>
  </si>
  <si>
    <t xml:space="preserve">    Agricoltura</t>
  </si>
  <si>
    <t xml:space="preserve">    Industria in senso stretto</t>
  </si>
  <si>
    <t xml:space="preserve">    di cui: Alimentare</t>
  </si>
  <si>
    <t xml:space="preserve">              Tessile-Abbigliamento-Pelli</t>
  </si>
  <si>
    <t xml:space="preserve">              Chimica, Gomma-Plastica</t>
  </si>
  <si>
    <t xml:space="preserve">              Fabbricazione autoveicoli</t>
  </si>
  <si>
    <t xml:space="preserve">              Metallurgia e prodotti in metallo</t>
  </si>
  <si>
    <t xml:space="preserve">              Altri comparti industriali</t>
  </si>
  <si>
    <t xml:space="preserve">    Costruzioni</t>
  </si>
  <si>
    <t xml:space="preserve">    Servizi</t>
  </si>
  <si>
    <t xml:space="preserve">    di cui:  Commercio</t>
  </si>
  <si>
    <t xml:space="preserve">              Alloggio e ristorazione</t>
  </si>
  <si>
    <t xml:space="preserve">              Trasporto e magazzinaggio</t>
  </si>
  <si>
    <t xml:space="preserve">              Supporto alle imprese</t>
  </si>
  <si>
    <t xml:space="preserve">          Servizi finanziari, immobiliari e comunicazione</t>
  </si>
  <si>
    <t xml:space="preserve">              Attività professionali</t>
  </si>
  <si>
    <t xml:space="preserve">              Istruzione e F.P.</t>
  </si>
  <si>
    <t xml:space="preserve">              Sanità e assistenza</t>
  </si>
  <si>
    <t xml:space="preserve">              Altri servizi</t>
  </si>
  <si>
    <t xml:space="preserve">    Dato mancante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</si>
</sst>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_-;\-* #,##0_-;_-* \-_-;_-@_-"/>
    <numFmt numFmtId="166" formatCode="@"/>
    <numFmt numFmtId="167" formatCode="#,##0"/>
    <numFmt numFmtId="168" formatCode="0.0%"/>
    <numFmt numFmtId="169" formatCode="0.00%"/>
    <numFmt numFmtId="170" formatCode="0"/>
    <numFmt numFmtId="171" formatCode="#,##0.0"/>
    <numFmt numFmtId="172" formatCode="0.0"/>
    <numFmt numFmtId="173" formatCode="0.0_ ;\-0.0\ "/>
    <numFmt numFmtId="174" formatCode="#,##0\ ;\-#,##0\ "/>
    <numFmt numFmtId="175" formatCode="#,##0_ ;\-#,##0\ "/>
  </numFmts>
  <fonts count="25">
    <font>
      <sz val="10"/>
      <name val="Arial"/>
      <family val="0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u val="single"/>
      <sz val="12"/>
      <color indexed="12"/>
      <name val="Century Gothic"/>
      <family val="2"/>
    </font>
    <font>
      <u val="single"/>
      <sz val="10"/>
      <color indexed="12"/>
      <name val="Arial"/>
      <family val="2"/>
    </font>
    <font>
      <sz val="8"/>
      <name val="Century Gothic"/>
      <family val="2"/>
    </font>
    <font>
      <b/>
      <sz val="12"/>
      <color indexed="19"/>
      <name val="Century Gothic"/>
      <family val="2"/>
    </font>
    <font>
      <b/>
      <sz val="12"/>
      <color indexed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2"/>
      <color indexed="19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sz val="10"/>
      <color indexed="8"/>
      <name val="Alef"/>
      <family val="0"/>
    </font>
    <font>
      <sz val="10"/>
      <color indexed="8"/>
      <name val="Century Gothic"/>
      <family val="2"/>
    </font>
    <font>
      <i/>
      <sz val="10"/>
      <name val="Century Gothic"/>
      <family val="2"/>
    </font>
    <font>
      <i/>
      <sz val="10"/>
      <color indexed="8"/>
      <name val="Alef"/>
      <family val="0"/>
    </font>
    <font>
      <b/>
      <sz val="10"/>
      <color indexed="8"/>
      <name val="Alef"/>
      <family val="0"/>
    </font>
    <font>
      <i/>
      <sz val="9"/>
      <color indexed="8"/>
      <name val="Alef"/>
      <family val="0"/>
    </font>
    <font>
      <b/>
      <i/>
      <sz val="10"/>
      <name val="Century Gothic"/>
      <family val="2"/>
    </font>
    <font>
      <b/>
      <i/>
      <sz val="10"/>
      <color indexed="8"/>
      <name val="Ale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147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4" fillId="2" borderId="0" xfId="20" applyNumberFormat="1" applyFont="1" applyFill="1" applyBorder="1" applyAlignment="1" applyProtection="1">
      <alignment vertical="center"/>
      <protection/>
    </xf>
    <xf numFmtId="166" fontId="3" fillId="2" borderId="0" xfId="0" applyNumberFormat="1" applyFont="1" applyFill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vertical="distributed" wrapText="1"/>
    </xf>
    <xf numFmtId="164" fontId="6" fillId="2" borderId="0" xfId="0" applyFont="1" applyFill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8" fillId="4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4" fontId="10" fillId="2" borderId="0" xfId="0" applyFont="1" applyFill="1" applyAlignment="1">
      <alignment vertical="center" wrapText="1"/>
    </xf>
    <xf numFmtId="164" fontId="10" fillId="2" borderId="0" xfId="0" applyFont="1" applyFill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8" fillId="3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right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4" fontId="10" fillId="2" borderId="0" xfId="0" applyFont="1" applyFill="1" applyAlignment="1">
      <alignment/>
    </xf>
    <xf numFmtId="164" fontId="8" fillId="3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8" fillId="4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/>
    </xf>
    <xf numFmtId="169" fontId="10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center" wrapText="1"/>
    </xf>
    <xf numFmtId="170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4" fontId="11" fillId="2" borderId="0" xfId="0" applyFont="1" applyFill="1" applyAlignment="1">
      <alignment vertical="center" wrapText="1"/>
    </xf>
    <xf numFmtId="164" fontId="10" fillId="2" borderId="0" xfId="0" applyFont="1" applyFill="1" applyBorder="1" applyAlignment="1">
      <alignment horizontal="left" vertical="center" wrapText="1"/>
    </xf>
    <xf numFmtId="164" fontId="11" fillId="2" borderId="0" xfId="0" applyFont="1" applyFill="1" applyAlignment="1">
      <alignment horizontal="left" vertical="center" wrapText="1"/>
    </xf>
    <xf numFmtId="164" fontId="10" fillId="2" borderId="0" xfId="0" applyFont="1" applyFill="1" applyBorder="1" applyAlignment="1">
      <alignment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 wrapText="1"/>
    </xf>
    <xf numFmtId="164" fontId="11" fillId="2" borderId="1" xfId="22" applyFont="1" applyFill="1" applyBorder="1" applyAlignment="1">
      <alignment horizontal="center"/>
      <protection/>
    </xf>
    <xf numFmtId="167" fontId="11" fillId="2" borderId="1" xfId="22" applyNumberFormat="1" applyFont="1" applyFill="1" applyBorder="1" applyAlignment="1">
      <alignment horizontal="center"/>
      <protection/>
    </xf>
    <xf numFmtId="164" fontId="10" fillId="2" borderId="1" xfId="22" applyFont="1" applyFill="1" applyBorder="1" applyAlignment="1">
      <alignment wrapText="1"/>
      <protection/>
    </xf>
    <xf numFmtId="170" fontId="10" fillId="2" borderId="1" xfId="0" applyNumberFormat="1" applyFont="1" applyFill="1" applyBorder="1" applyAlignment="1">
      <alignment horizontal="center"/>
    </xf>
    <xf numFmtId="164" fontId="12" fillId="3" borderId="1" xfId="0" applyFont="1" applyFill="1" applyBorder="1" applyAlignment="1">
      <alignment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164" fontId="10" fillId="2" borderId="0" xfId="0" applyFont="1" applyFill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vertical="center"/>
    </xf>
    <xf numFmtId="164" fontId="10" fillId="2" borderId="1" xfId="0" applyFont="1" applyFill="1" applyBorder="1" applyAlignment="1">
      <alignment horizontal="center" vertical="center"/>
    </xf>
    <xf numFmtId="171" fontId="10" fillId="2" borderId="1" xfId="0" applyNumberFormat="1" applyFont="1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71" fontId="10" fillId="2" borderId="0" xfId="0" applyNumberFormat="1" applyFont="1" applyFill="1" applyAlignment="1">
      <alignment horizontal="center" vertical="center"/>
    </xf>
    <xf numFmtId="164" fontId="14" fillId="2" borderId="0" xfId="0" applyFont="1" applyFill="1" applyAlignment="1">
      <alignment vertical="center"/>
    </xf>
    <xf numFmtId="164" fontId="15" fillId="2" borderId="0" xfId="0" applyFont="1" applyFill="1" applyBorder="1" applyAlignment="1">
      <alignment horizontal="left" vertical="center" wrapText="1"/>
    </xf>
    <xf numFmtId="164" fontId="15" fillId="2" borderId="0" xfId="0" applyFont="1" applyFill="1" applyAlignment="1">
      <alignment vertical="center"/>
    </xf>
    <xf numFmtId="164" fontId="15" fillId="2" borderId="0" xfId="0" applyFont="1" applyFill="1" applyAlignment="1">
      <alignment vertical="center" wrapText="1"/>
    </xf>
    <xf numFmtId="164" fontId="10" fillId="2" borderId="0" xfId="0" applyFont="1" applyFill="1" applyBorder="1" applyAlignment="1">
      <alignment/>
    </xf>
    <xf numFmtId="164" fontId="8" fillId="3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/>
    </xf>
    <xf numFmtId="164" fontId="8" fillId="4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/>
    </xf>
    <xf numFmtId="164" fontId="16" fillId="2" borderId="1" xfId="0" applyFont="1" applyFill="1" applyBorder="1" applyAlignment="1">
      <alignment horizontal="center"/>
    </xf>
    <xf numFmtId="173" fontId="11" fillId="2" borderId="1" xfId="0" applyNumberFormat="1" applyFont="1" applyFill="1" applyBorder="1" applyAlignment="1" applyProtection="1">
      <alignment horizontal="center" vertical="center"/>
      <protection locked="0"/>
    </xf>
    <xf numFmtId="17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/>
    </xf>
    <xf numFmtId="164" fontId="10" fillId="2" borderId="1" xfId="0" applyFont="1" applyFill="1" applyBorder="1" applyAlignment="1">
      <alignment horizontal="left"/>
    </xf>
    <xf numFmtId="174" fontId="17" fillId="2" borderId="1" xfId="0" applyNumberFormat="1" applyFont="1" applyFill="1" applyBorder="1" applyAlignment="1" applyProtection="1">
      <alignment horizontal="center" vertical="center"/>
      <protection locked="0"/>
    </xf>
    <xf numFmtId="175" fontId="10" fillId="2" borderId="1" xfId="0" applyNumberFormat="1" applyFont="1" applyFill="1" applyBorder="1" applyAlignment="1" applyProtection="1">
      <alignment horizontal="right"/>
      <protection locked="0"/>
    </xf>
    <xf numFmtId="175" fontId="10" fillId="2" borderId="1" xfId="0" applyNumberFormat="1" applyFont="1" applyFill="1" applyBorder="1" applyAlignment="1">
      <alignment/>
    </xf>
    <xf numFmtId="173" fontId="18" fillId="2" borderId="1" xfId="0" applyNumberFormat="1" applyFont="1" applyFill="1" applyBorder="1" applyAlignment="1">
      <alignment/>
    </xf>
    <xf numFmtId="175" fontId="18" fillId="2" borderId="1" xfId="0" applyNumberFormat="1" applyFont="1" applyFill="1" applyBorder="1" applyAlignment="1">
      <alignment/>
    </xf>
    <xf numFmtId="164" fontId="10" fillId="2" borderId="1" xfId="0" applyFont="1" applyFill="1" applyBorder="1" applyAlignment="1">
      <alignment/>
    </xf>
    <xf numFmtId="175" fontId="10" fillId="2" borderId="1" xfId="0" applyNumberFormat="1" applyFont="1" applyFill="1" applyBorder="1" applyAlignment="1">
      <alignment horizontal="right"/>
    </xf>
    <xf numFmtId="164" fontId="10" fillId="2" borderId="1" xfId="0" applyFont="1" applyFill="1" applyBorder="1" applyAlignment="1">
      <alignment vertical="top"/>
    </xf>
    <xf numFmtId="175" fontId="10" fillId="2" borderId="1" xfId="0" applyNumberFormat="1" applyFont="1" applyFill="1" applyBorder="1" applyAlignment="1">
      <alignment horizontal="right" vertical="top"/>
    </xf>
    <xf numFmtId="173" fontId="18" fillId="2" borderId="1" xfId="0" applyNumberFormat="1" applyFont="1" applyFill="1" applyBorder="1" applyAlignment="1">
      <alignment vertical="top"/>
    </xf>
    <xf numFmtId="175" fontId="18" fillId="2" borderId="1" xfId="0" applyNumberFormat="1" applyFont="1" applyFill="1" applyBorder="1" applyAlignment="1">
      <alignment vertical="top"/>
    </xf>
    <xf numFmtId="164" fontId="19" fillId="2" borderId="1" xfId="0" applyFont="1" applyFill="1" applyBorder="1" applyAlignment="1">
      <alignment/>
    </xf>
    <xf numFmtId="165" fontId="10" fillId="2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 vertical="top"/>
    </xf>
    <xf numFmtId="164" fontId="18" fillId="2" borderId="1" xfId="0" applyFont="1" applyFill="1" applyBorder="1" applyAlignment="1">
      <alignment/>
    </xf>
    <xf numFmtId="174" fontId="17" fillId="2" borderId="1" xfId="0" applyNumberFormat="1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/>
    </xf>
    <xf numFmtId="165" fontId="18" fillId="2" borderId="1" xfId="0" applyNumberFormat="1" applyFont="1" applyFill="1" applyBorder="1" applyAlignment="1">
      <alignment vertical="top"/>
    </xf>
    <xf numFmtId="173" fontId="10" fillId="2" borderId="1" xfId="0" applyNumberFormat="1" applyFont="1" applyFill="1" applyBorder="1" applyAlignment="1">
      <alignment/>
    </xf>
    <xf numFmtId="175" fontId="10" fillId="2" borderId="1" xfId="21" applyNumberFormat="1" applyFont="1" applyFill="1" applyBorder="1" applyAlignment="1" applyProtection="1">
      <alignment/>
      <protection/>
    </xf>
    <xf numFmtId="175" fontId="11" fillId="2" borderId="1" xfId="21" applyNumberFormat="1" applyFont="1" applyFill="1" applyBorder="1" applyAlignment="1" applyProtection="1">
      <alignment vertical="center"/>
      <protection/>
    </xf>
    <xf numFmtId="175" fontId="11" fillId="2" borderId="1" xfId="0" applyNumberFormat="1" applyFont="1" applyFill="1" applyBorder="1" applyAlignment="1">
      <alignment vertical="center"/>
    </xf>
    <xf numFmtId="173" fontId="11" fillId="2" borderId="1" xfId="0" applyNumberFormat="1" applyFont="1" applyFill="1" applyBorder="1" applyAlignment="1">
      <alignment vertical="center"/>
    </xf>
    <xf numFmtId="164" fontId="10" fillId="2" borderId="0" xfId="0" applyFont="1" applyFill="1" applyBorder="1" applyAlignment="1">
      <alignment horizontal="left" vertical="center"/>
    </xf>
    <xf numFmtId="164" fontId="19" fillId="2" borderId="1" xfId="0" applyFont="1" applyFill="1" applyBorder="1" applyAlignment="1">
      <alignment horizontal="center" vertical="center" wrapText="1"/>
    </xf>
    <xf numFmtId="175" fontId="11" fillId="2" borderId="1" xfId="0" applyNumberFormat="1" applyFont="1" applyFill="1" applyBorder="1" applyAlignment="1">
      <alignment horizontal="right"/>
    </xf>
    <xf numFmtId="175" fontId="11" fillId="2" borderId="1" xfId="0" applyNumberFormat="1" applyFont="1" applyFill="1" applyBorder="1" applyAlignment="1">
      <alignment/>
    </xf>
    <xf numFmtId="173" fontId="11" fillId="2" borderId="1" xfId="0" applyNumberFormat="1" applyFont="1" applyFill="1" applyBorder="1" applyAlignment="1">
      <alignment/>
    </xf>
    <xf numFmtId="174" fontId="20" fillId="2" borderId="1" xfId="21" applyNumberFormat="1" applyFont="1" applyFill="1" applyBorder="1" applyAlignment="1" applyProtection="1">
      <alignment horizontal="center" vertical="center"/>
      <protection locked="0"/>
    </xf>
    <xf numFmtId="175" fontId="19" fillId="2" borderId="1" xfId="0" applyNumberFormat="1" applyFont="1" applyFill="1" applyBorder="1" applyAlignment="1">
      <alignment horizontal="right"/>
    </xf>
    <xf numFmtId="175" fontId="19" fillId="2" borderId="1" xfId="0" applyNumberFormat="1" applyFont="1" applyFill="1" applyBorder="1" applyAlignment="1">
      <alignment/>
    </xf>
    <xf numFmtId="173" fontId="19" fillId="2" borderId="1" xfId="0" applyNumberFormat="1" applyFont="1" applyFill="1" applyBorder="1" applyAlignment="1">
      <alignment/>
    </xf>
    <xf numFmtId="167" fontId="19" fillId="2" borderId="1" xfId="21" applyNumberFormat="1" applyFont="1" applyFill="1" applyBorder="1" applyAlignment="1" applyProtection="1">
      <alignment/>
      <protection locked="0"/>
    </xf>
    <xf numFmtId="167" fontId="19" fillId="2" borderId="1" xfId="0" applyNumberFormat="1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74" fontId="21" fillId="2" borderId="1" xfId="0" applyNumberFormat="1" applyFont="1" applyFill="1" applyBorder="1" applyAlignment="1">
      <alignment horizontal="center" vertical="center"/>
    </xf>
    <xf numFmtId="174" fontId="21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/>
    </xf>
    <xf numFmtId="175" fontId="11" fillId="2" borderId="1" xfId="21" applyNumberFormat="1" applyFont="1" applyFill="1" applyBorder="1" applyAlignment="1" applyProtection="1">
      <alignment/>
      <protection/>
    </xf>
    <xf numFmtId="175" fontId="10" fillId="2" borderId="1" xfId="21" applyNumberFormat="1" applyFont="1" applyFill="1" applyBorder="1" applyAlignment="1" applyProtection="1">
      <alignment/>
      <protection locked="0"/>
    </xf>
    <xf numFmtId="174" fontId="17" fillId="2" borderId="1" xfId="21" applyNumberFormat="1" applyFont="1" applyFill="1" applyBorder="1" applyAlignment="1" applyProtection="1">
      <alignment horizontal="center" vertical="center"/>
      <protection locked="0"/>
    </xf>
    <xf numFmtId="175" fontId="10" fillId="2" borderId="1" xfId="0" applyNumberFormat="1" applyFont="1" applyFill="1" applyBorder="1" applyAlignment="1" applyProtection="1">
      <alignment/>
      <protection locked="0"/>
    </xf>
    <xf numFmtId="174" fontId="22" fillId="2" borderId="1" xfId="21" applyNumberFormat="1" applyFont="1" applyFill="1" applyBorder="1" applyAlignment="1" applyProtection="1">
      <alignment horizontal="center" vertical="center"/>
      <protection locked="0"/>
    </xf>
    <xf numFmtId="173" fontId="10" fillId="2" borderId="1" xfId="0" applyNumberFormat="1" applyFont="1" applyFill="1" applyBorder="1" applyAlignment="1">
      <alignment horizontal="center"/>
    </xf>
    <xf numFmtId="174" fontId="21" fillId="2" borderId="1" xfId="0" applyNumberFormat="1" applyFont="1" applyFill="1" applyBorder="1" applyAlignment="1" applyProtection="1">
      <alignment horizontal="center" vertical="center"/>
      <protection locked="0"/>
    </xf>
    <xf numFmtId="174" fontId="21" fillId="2" borderId="4" xfId="0" applyNumberFormat="1" applyFont="1" applyFill="1" applyBorder="1" applyAlignment="1" applyProtection="1">
      <alignment horizontal="center" vertical="center"/>
      <protection locked="0"/>
    </xf>
    <xf numFmtId="175" fontId="11" fillId="2" borderId="1" xfId="21" applyNumberFormat="1" applyFont="1" applyFill="1" applyBorder="1" applyAlignment="1" applyProtection="1">
      <alignment/>
      <protection locked="0"/>
    </xf>
    <xf numFmtId="167" fontId="20" fillId="2" borderId="1" xfId="21" applyNumberFormat="1" applyFont="1" applyFill="1" applyBorder="1" applyAlignment="1" applyProtection="1">
      <alignment horizontal="center" vertical="center"/>
      <protection locked="0"/>
    </xf>
    <xf numFmtId="167" fontId="20" fillId="2" borderId="1" xfId="21" applyNumberFormat="1" applyFont="1" applyFill="1" applyBorder="1" applyAlignment="1" applyProtection="1">
      <alignment horizontal="center" vertical="center"/>
      <protection/>
    </xf>
    <xf numFmtId="174" fontId="21" fillId="2" borderId="4" xfId="21" applyNumberFormat="1" applyFont="1" applyFill="1" applyBorder="1" applyAlignment="1" applyProtection="1">
      <alignment horizontal="center" vertical="center"/>
      <protection locked="0"/>
    </xf>
    <xf numFmtId="174" fontId="21" fillId="2" borderId="1" xfId="21" applyNumberFormat="1" applyFont="1" applyFill="1" applyBorder="1" applyAlignment="1" applyProtection="1">
      <alignment horizontal="center" vertical="center"/>
      <protection locked="0"/>
    </xf>
    <xf numFmtId="167" fontId="11" fillId="2" borderId="1" xfId="0" applyNumberFormat="1" applyFont="1" applyFill="1" applyBorder="1" applyAlignment="1">
      <alignment/>
    </xf>
    <xf numFmtId="164" fontId="19" fillId="2" borderId="1" xfId="0" applyFont="1" applyFill="1" applyBorder="1" applyAlignment="1">
      <alignment horizontal="center" wrapText="1"/>
    </xf>
    <xf numFmtId="164" fontId="11" fillId="2" borderId="0" xfId="0" applyFont="1" applyFill="1" applyAlignment="1">
      <alignment/>
    </xf>
    <xf numFmtId="164" fontId="11" fillId="2" borderId="0" xfId="0" applyFont="1" applyFill="1" applyBorder="1" applyAlignment="1">
      <alignment/>
    </xf>
    <xf numFmtId="164" fontId="23" fillId="2" borderId="1" xfId="0" applyFont="1" applyFill="1" applyBorder="1" applyAlignment="1">
      <alignment/>
    </xf>
    <xf numFmtId="167" fontId="24" fillId="2" borderId="4" xfId="21" applyNumberFormat="1" applyFont="1" applyFill="1" applyBorder="1" applyAlignment="1" applyProtection="1">
      <alignment horizontal="center" vertical="center"/>
      <protection/>
    </xf>
    <xf numFmtId="167" fontId="23" fillId="2" borderId="1" xfId="0" applyNumberFormat="1" applyFont="1" applyFill="1" applyBorder="1" applyAlignment="1">
      <alignment/>
    </xf>
    <xf numFmtId="167" fontId="24" fillId="2" borderId="1" xfId="21" applyNumberFormat="1" applyFont="1" applyFill="1" applyBorder="1" applyAlignment="1" applyProtection="1">
      <alignment horizontal="center" vertical="center"/>
      <protection/>
    </xf>
    <xf numFmtId="167" fontId="11" fillId="2" borderId="1" xfId="0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igliaia [0] 2 2" xfId="21"/>
    <cellStyle name="Normale_CPI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workbookViewId="0" topLeftCell="A1">
      <selection activeCell="B6" sqref="B6"/>
    </sheetView>
  </sheetViews>
  <sheetFormatPr defaultColWidth="9.140625" defaultRowHeight="12.75"/>
  <cols>
    <col min="1" max="1" width="32.57421875" style="1" customWidth="1"/>
    <col min="2" max="2" width="88.57421875" style="2" customWidth="1"/>
    <col min="3" max="3" width="9.140625" style="3" customWidth="1"/>
    <col min="4" max="16384" width="9.140625" style="2" customWidth="1"/>
  </cols>
  <sheetData>
    <row r="3" spans="1:2" ht="29.25" customHeight="1">
      <c r="A3" s="3" t="s">
        <v>0</v>
      </c>
      <c r="B3" s="4" t="s">
        <v>1</v>
      </c>
    </row>
    <row r="5" spans="1:3" ht="17.25">
      <c r="A5" s="4" t="s">
        <v>2</v>
      </c>
      <c r="B5" s="5" t="s">
        <v>3</v>
      </c>
      <c r="C5" s="6" t="s">
        <v>4</v>
      </c>
    </row>
    <row r="6" spans="1:3" ht="17.25">
      <c r="A6" s="4"/>
      <c r="B6" s="7" t="s">
        <v>5</v>
      </c>
      <c r="C6" s="6" t="s">
        <v>6</v>
      </c>
    </row>
    <row r="7" spans="1:3" ht="17.25">
      <c r="A7" s="4"/>
      <c r="B7" s="5" t="s">
        <v>7</v>
      </c>
      <c r="C7" s="6" t="s">
        <v>8</v>
      </c>
    </row>
    <row r="8" spans="1:3" ht="17.25">
      <c r="A8" s="4"/>
      <c r="B8" s="5" t="s">
        <v>9</v>
      </c>
      <c r="C8" s="6" t="s">
        <v>10</v>
      </c>
    </row>
    <row r="9" spans="1:3" ht="17.25">
      <c r="A9" s="4"/>
      <c r="B9" s="5" t="s">
        <v>11</v>
      </c>
      <c r="C9" s="6" t="s">
        <v>12</v>
      </c>
    </row>
    <row r="10" spans="1:3" ht="17.25">
      <c r="A10" s="8"/>
      <c r="C10" s="6"/>
    </row>
    <row r="11" spans="1:3" ht="17.25">
      <c r="A11" s="9" t="s">
        <v>13</v>
      </c>
      <c r="B11" s="5" t="s">
        <v>14</v>
      </c>
      <c r="C11" s="6" t="s">
        <v>15</v>
      </c>
    </row>
    <row r="12" spans="1:3" ht="17.25">
      <c r="A12" s="9"/>
      <c r="B12" s="5" t="s">
        <v>16</v>
      </c>
      <c r="C12" s="6" t="s">
        <v>17</v>
      </c>
    </row>
    <row r="13" spans="1:3" ht="17.25">
      <c r="A13" s="9"/>
      <c r="B13" s="5" t="s">
        <v>18</v>
      </c>
      <c r="C13" s="6" t="s">
        <v>19</v>
      </c>
    </row>
    <row r="14" spans="1:3" ht="17.25">
      <c r="A14" s="9"/>
      <c r="B14" s="7" t="s">
        <v>20</v>
      </c>
      <c r="C14" s="6" t="s">
        <v>21</v>
      </c>
    </row>
  </sheetData>
  <sheetProtection selectLockedCells="1" selectUnlockedCells="1"/>
  <hyperlinks>
    <hyperlink ref="B5" location="1.1!A1" display="Principali dincatori popolazione residente al 31/12/2019"/>
    <hyperlink ref="B6" location="1.2!A1" display="Trend popolazione residente"/>
    <hyperlink ref="B7" location="1.3!A1" display="Stranieri che hanno acquisito la cittadinanza italiana"/>
    <hyperlink ref="B8" location="1.4!A1" display="Trend dinamiche interne struttura delle popolazione"/>
    <hyperlink ref="B9" location="1.5!A1" display="Indicatori demografici per CPI"/>
    <hyperlink ref="B11" location="1.6!A1" display="Indicatori ISTAT-RCFL mercato del lavoro"/>
    <hyperlink ref="B12" location="1.7!A1" display="Procedure di assunzione per genere, secondo varie modalità"/>
    <hyperlink ref="B13" location="1.8!A1" display="Assunzioni per genere, tipologia contrattuale e grande gruppo professionale"/>
    <hyperlink ref="B14" location="1.9!A1" display="Procedure di assunzioni per genere e settore di attività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H13" sqref="H13"/>
    </sheetView>
  </sheetViews>
  <sheetFormatPr defaultColWidth="9.140625" defaultRowHeight="12.75"/>
  <cols>
    <col min="1" max="1" width="14.421875" style="69" customWidth="1"/>
    <col min="2" max="2" width="35.140625" style="75" customWidth="1"/>
    <col min="3" max="5" width="8.8515625" style="75" customWidth="1"/>
    <col min="6" max="8" width="8.421875" style="75" customWidth="1"/>
    <col min="9" max="9" width="8.140625" style="75" customWidth="1"/>
    <col min="10" max="14" width="8.28125" style="75" customWidth="1"/>
    <col min="15" max="16384" width="9.140625" style="75" customWidth="1"/>
  </cols>
  <sheetData>
    <row r="1" spans="1:14" s="77" customFormat="1" ht="16.5" customHeight="1">
      <c r="A1" s="42" t="s">
        <v>183</v>
      </c>
      <c r="B1" s="76" t="s">
        <v>184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77" customFormat="1" ht="18">
      <c r="A2" s="42"/>
      <c r="B2" s="78" t="s">
        <v>185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4.25" customHeight="1">
      <c r="A3" s="42"/>
      <c r="B3" s="79" t="s">
        <v>159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6.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 ht="14.25" customHeight="1">
      <c r="B6" s="29" t="s">
        <v>186</v>
      </c>
      <c r="C6" s="82" t="s">
        <v>128</v>
      </c>
      <c r="D6" s="82"/>
      <c r="E6" s="82"/>
      <c r="F6" s="82" t="s">
        <v>129</v>
      </c>
      <c r="G6" s="82"/>
      <c r="H6" s="82"/>
      <c r="I6" s="83" t="s">
        <v>130</v>
      </c>
      <c r="J6" s="83"/>
      <c r="K6" s="83"/>
      <c r="L6" s="83"/>
      <c r="M6" s="83"/>
      <c r="N6" s="83"/>
    </row>
    <row r="7" spans="2:14" ht="14.25">
      <c r="B7" s="29"/>
      <c r="C7" s="64" t="s">
        <v>131</v>
      </c>
      <c r="D7" s="64" t="s">
        <v>132</v>
      </c>
      <c r="E7" s="64" t="s">
        <v>133</v>
      </c>
      <c r="F7" s="64" t="s">
        <v>131</v>
      </c>
      <c r="G7" s="64" t="s">
        <v>132</v>
      </c>
      <c r="H7" s="64" t="s">
        <v>133</v>
      </c>
      <c r="I7" s="38" t="s">
        <v>134</v>
      </c>
      <c r="J7" s="38"/>
      <c r="K7" s="38" t="s">
        <v>135</v>
      </c>
      <c r="L7" s="38"/>
      <c r="M7" s="38" t="s">
        <v>136</v>
      </c>
      <c r="N7" s="38"/>
    </row>
    <row r="8" spans="2:14" ht="14.25">
      <c r="B8" s="29"/>
      <c r="C8" s="64"/>
      <c r="D8" s="64"/>
      <c r="E8" s="64"/>
      <c r="F8" s="64"/>
      <c r="G8" s="64"/>
      <c r="H8" s="64"/>
      <c r="I8" s="84" t="s">
        <v>137</v>
      </c>
      <c r="J8" s="84" t="s">
        <v>141</v>
      </c>
      <c r="K8" s="84" t="s">
        <v>137</v>
      </c>
      <c r="L8" s="84" t="s">
        <v>141</v>
      </c>
      <c r="M8" s="84" t="s">
        <v>137</v>
      </c>
      <c r="N8" s="84" t="s">
        <v>141</v>
      </c>
    </row>
    <row r="9" spans="2:14" ht="15">
      <c r="B9" s="84" t="s">
        <v>187</v>
      </c>
      <c r="C9" s="131">
        <v>3297</v>
      </c>
      <c r="D9" s="131">
        <v>1202</v>
      </c>
      <c r="E9" s="112">
        <f aca="true" t="shared" si="0" ref="E9:E28">SUM(C9:D9)</f>
        <v>4499</v>
      </c>
      <c r="F9" s="132">
        <v>3396</v>
      </c>
      <c r="G9" s="132">
        <v>1264</v>
      </c>
      <c r="H9" s="112">
        <f aca="true" t="shared" si="1" ref="H9:H18">F9+G9</f>
        <v>4660</v>
      </c>
      <c r="I9" s="113">
        <f aca="true" t="shared" si="2" ref="I9:I29">F9-C9</f>
        <v>99</v>
      </c>
      <c r="J9" s="114">
        <f aca="true" t="shared" si="3" ref="J9:J29">I9/C9%</f>
        <v>3.002729754322111</v>
      </c>
      <c r="K9" s="113">
        <f aca="true" t="shared" si="4" ref="K9:K29">G9-D9</f>
        <v>62</v>
      </c>
      <c r="L9" s="114">
        <f aca="true" t="shared" si="5" ref="L9:L29">K9/D9%</f>
        <v>5.158069883527454</v>
      </c>
      <c r="M9" s="113">
        <f aca="true" t="shared" si="6" ref="M9:M29">H9-E9</f>
        <v>161</v>
      </c>
      <c r="N9" s="114">
        <f aca="true" t="shared" si="7" ref="N9:N29">M9/E9%</f>
        <v>3.578573016225828</v>
      </c>
    </row>
    <row r="10" spans="2:14" ht="14.25">
      <c r="B10" s="124" t="s">
        <v>188</v>
      </c>
      <c r="C10" s="133">
        <f>SUM(C11:C16)</f>
        <v>45690</v>
      </c>
      <c r="D10" s="133">
        <f>SUM(D11:D16)</f>
        <v>18230</v>
      </c>
      <c r="E10" s="113">
        <f t="shared" si="0"/>
        <v>63920</v>
      </c>
      <c r="F10" s="133">
        <f>SUM(F11:F16)</f>
        <v>32708</v>
      </c>
      <c r="G10" s="133">
        <f>SUM(G11:G16)</f>
        <v>14111</v>
      </c>
      <c r="H10" s="112">
        <f t="shared" si="1"/>
        <v>46819</v>
      </c>
      <c r="I10" s="113">
        <f t="shared" si="2"/>
        <v>-12982</v>
      </c>
      <c r="J10" s="114">
        <f t="shared" si="3"/>
        <v>-28.413219522871525</v>
      </c>
      <c r="K10" s="113">
        <f t="shared" si="4"/>
        <v>-4119</v>
      </c>
      <c r="L10" s="114">
        <f t="shared" si="5"/>
        <v>-22.594624245748765</v>
      </c>
      <c r="M10" s="113">
        <f t="shared" si="6"/>
        <v>-17101</v>
      </c>
      <c r="N10" s="114">
        <f t="shared" si="7"/>
        <v>-26.753754693366705</v>
      </c>
    </row>
    <row r="11" spans="2:14" ht="15">
      <c r="B11" s="97" t="s">
        <v>189</v>
      </c>
      <c r="C11" s="134">
        <v>3418</v>
      </c>
      <c r="D11" s="134">
        <v>4474</v>
      </c>
      <c r="E11" s="120">
        <f t="shared" si="0"/>
        <v>7892</v>
      </c>
      <c r="F11" s="134">
        <v>3194</v>
      </c>
      <c r="G11" s="134">
        <v>3940</v>
      </c>
      <c r="H11" s="120">
        <f t="shared" si="1"/>
        <v>7134</v>
      </c>
      <c r="I11" s="120">
        <f t="shared" si="2"/>
        <v>-224</v>
      </c>
      <c r="J11" s="118">
        <f t="shared" si="3"/>
        <v>-6.553540081919251</v>
      </c>
      <c r="K11" s="120">
        <f t="shared" si="4"/>
        <v>-534</v>
      </c>
      <c r="L11" s="118">
        <f t="shared" si="5"/>
        <v>-11.935628073312472</v>
      </c>
      <c r="M11" s="120">
        <f t="shared" si="6"/>
        <v>-758</v>
      </c>
      <c r="N11" s="118">
        <f t="shared" si="7"/>
        <v>-9.604662949822606</v>
      </c>
    </row>
    <row r="12" spans="2:14" ht="15">
      <c r="B12" s="97" t="s">
        <v>190</v>
      </c>
      <c r="C12" s="134">
        <v>765</v>
      </c>
      <c r="D12" s="134">
        <v>1006</v>
      </c>
      <c r="E12" s="120">
        <f t="shared" si="0"/>
        <v>1771</v>
      </c>
      <c r="F12" s="134">
        <v>574</v>
      </c>
      <c r="G12" s="134">
        <v>781</v>
      </c>
      <c r="H12" s="120">
        <f t="shared" si="1"/>
        <v>1355</v>
      </c>
      <c r="I12" s="120">
        <f t="shared" si="2"/>
        <v>-191</v>
      </c>
      <c r="J12" s="118">
        <f t="shared" si="3"/>
        <v>-24.96732026143791</v>
      </c>
      <c r="K12" s="120">
        <f t="shared" si="4"/>
        <v>-225</v>
      </c>
      <c r="L12" s="118">
        <f t="shared" si="5"/>
        <v>-22.365805168986082</v>
      </c>
      <c r="M12" s="120">
        <f t="shared" si="6"/>
        <v>-416</v>
      </c>
      <c r="N12" s="118">
        <f t="shared" si="7"/>
        <v>-23.489553924336533</v>
      </c>
    </row>
    <row r="13" spans="2:14" ht="15">
      <c r="B13" s="97" t="s">
        <v>191</v>
      </c>
      <c r="C13" s="134">
        <v>4030</v>
      </c>
      <c r="D13" s="134">
        <v>2517</v>
      </c>
      <c r="E13" s="120">
        <f t="shared" si="0"/>
        <v>6547</v>
      </c>
      <c r="F13" s="134">
        <v>2613</v>
      </c>
      <c r="G13" s="134">
        <v>1585</v>
      </c>
      <c r="H13" s="120">
        <f t="shared" si="1"/>
        <v>4198</v>
      </c>
      <c r="I13" s="120">
        <f t="shared" si="2"/>
        <v>-1417</v>
      </c>
      <c r="J13" s="118">
        <f t="shared" si="3"/>
        <v>-35.16129032258065</v>
      </c>
      <c r="K13" s="120">
        <f t="shared" si="4"/>
        <v>-932</v>
      </c>
      <c r="L13" s="118">
        <f t="shared" si="5"/>
        <v>-37.02820818434644</v>
      </c>
      <c r="M13" s="120">
        <f t="shared" si="6"/>
        <v>-2349</v>
      </c>
      <c r="N13" s="118">
        <f t="shared" si="7"/>
        <v>-35.879028562700476</v>
      </c>
    </row>
    <row r="14" spans="2:14" ht="15">
      <c r="B14" s="97" t="s">
        <v>192</v>
      </c>
      <c r="C14" s="134">
        <v>7726</v>
      </c>
      <c r="D14" s="134">
        <v>2191</v>
      </c>
      <c r="E14" s="120">
        <f t="shared" si="0"/>
        <v>9917</v>
      </c>
      <c r="F14" s="134">
        <v>3982</v>
      </c>
      <c r="G14" s="134">
        <v>1472</v>
      </c>
      <c r="H14" s="120">
        <f t="shared" si="1"/>
        <v>5454</v>
      </c>
      <c r="I14" s="120">
        <f t="shared" si="2"/>
        <v>-3744</v>
      </c>
      <c r="J14" s="118">
        <f t="shared" si="3"/>
        <v>-48.459746311157126</v>
      </c>
      <c r="K14" s="120">
        <f t="shared" si="4"/>
        <v>-719</v>
      </c>
      <c r="L14" s="118">
        <f t="shared" si="5"/>
        <v>-32.81606572341396</v>
      </c>
      <c r="M14" s="120">
        <f t="shared" si="6"/>
        <v>-4463</v>
      </c>
      <c r="N14" s="118">
        <f t="shared" si="7"/>
        <v>-45.003529293133006</v>
      </c>
    </row>
    <row r="15" spans="2:14" ht="15">
      <c r="B15" s="97" t="s">
        <v>193</v>
      </c>
      <c r="C15" s="134">
        <v>16151</v>
      </c>
      <c r="D15" s="134">
        <v>3743</v>
      </c>
      <c r="E15" s="120">
        <f t="shared" si="0"/>
        <v>19894</v>
      </c>
      <c r="F15" s="134">
        <v>11113</v>
      </c>
      <c r="G15" s="134">
        <v>2635</v>
      </c>
      <c r="H15" s="120">
        <f t="shared" si="1"/>
        <v>13748</v>
      </c>
      <c r="I15" s="120">
        <f t="shared" si="2"/>
        <v>-5038</v>
      </c>
      <c r="J15" s="118">
        <f t="shared" si="3"/>
        <v>-31.193114977400782</v>
      </c>
      <c r="K15" s="120">
        <f t="shared" si="4"/>
        <v>-1108</v>
      </c>
      <c r="L15" s="118">
        <f t="shared" si="5"/>
        <v>-29.601923590702643</v>
      </c>
      <c r="M15" s="120">
        <f t="shared" si="6"/>
        <v>-6146</v>
      </c>
      <c r="N15" s="118">
        <f t="shared" si="7"/>
        <v>-30.893736805066855</v>
      </c>
    </row>
    <row r="16" spans="2:14" ht="15">
      <c r="B16" s="97" t="s">
        <v>194</v>
      </c>
      <c r="C16" s="135">
        <v>13600</v>
      </c>
      <c r="D16" s="135">
        <v>4299</v>
      </c>
      <c r="E16" s="120">
        <f t="shared" si="0"/>
        <v>17899</v>
      </c>
      <c r="F16" s="135">
        <v>11232</v>
      </c>
      <c r="G16" s="135">
        <v>3698</v>
      </c>
      <c r="H16" s="120">
        <f t="shared" si="1"/>
        <v>14930</v>
      </c>
      <c r="I16" s="120">
        <f t="shared" si="2"/>
        <v>-2368</v>
      </c>
      <c r="J16" s="118">
        <f t="shared" si="3"/>
        <v>-17.41176470588235</v>
      </c>
      <c r="K16" s="120">
        <f t="shared" si="4"/>
        <v>-601</v>
      </c>
      <c r="L16" s="118">
        <f t="shared" si="5"/>
        <v>-13.979995347755292</v>
      </c>
      <c r="M16" s="120">
        <f t="shared" si="6"/>
        <v>-2969</v>
      </c>
      <c r="N16" s="118">
        <f t="shared" si="7"/>
        <v>-16.587518855802</v>
      </c>
    </row>
    <row r="17" spans="2:14" ht="15">
      <c r="B17" s="124" t="s">
        <v>195</v>
      </c>
      <c r="C17" s="136">
        <v>15619</v>
      </c>
      <c r="D17" s="136">
        <v>1087</v>
      </c>
      <c r="E17" s="113">
        <f t="shared" si="0"/>
        <v>16706</v>
      </c>
      <c r="F17" s="137">
        <v>15095</v>
      </c>
      <c r="G17" s="137">
        <v>1104</v>
      </c>
      <c r="H17" s="138">
        <f t="shared" si="1"/>
        <v>16199</v>
      </c>
      <c r="I17" s="113">
        <f t="shared" si="2"/>
        <v>-524</v>
      </c>
      <c r="J17" s="114">
        <f t="shared" si="3"/>
        <v>-3.354888277098406</v>
      </c>
      <c r="K17" s="113">
        <f t="shared" si="4"/>
        <v>17</v>
      </c>
      <c r="L17" s="114">
        <f t="shared" si="5"/>
        <v>1.5639374425023</v>
      </c>
      <c r="M17" s="113">
        <f t="shared" si="6"/>
        <v>-507</v>
      </c>
      <c r="N17" s="114">
        <f t="shared" si="7"/>
        <v>-3.0348377828325153</v>
      </c>
    </row>
    <row r="18" spans="2:14" ht="14.25">
      <c r="B18" s="124" t="s">
        <v>196</v>
      </c>
      <c r="C18" s="133">
        <f>SUM(C19:C27)</f>
        <v>134511</v>
      </c>
      <c r="D18" s="133">
        <f>SUM(D19:D27)</f>
        <v>183599</v>
      </c>
      <c r="E18" s="112">
        <f t="shared" si="0"/>
        <v>318110</v>
      </c>
      <c r="F18" s="133">
        <f>SUM(F19:F27)</f>
        <v>128318</v>
      </c>
      <c r="G18" s="133">
        <f>SUM(G19:G27)</f>
        <v>176990</v>
      </c>
      <c r="H18" s="138">
        <f t="shared" si="1"/>
        <v>305308</v>
      </c>
      <c r="I18" s="113">
        <f t="shared" si="2"/>
        <v>-6193</v>
      </c>
      <c r="J18" s="114">
        <f t="shared" si="3"/>
        <v>-4.604084424322175</v>
      </c>
      <c r="K18" s="113">
        <f t="shared" si="4"/>
        <v>-6609</v>
      </c>
      <c r="L18" s="114">
        <f t="shared" si="5"/>
        <v>-3.5996928087843614</v>
      </c>
      <c r="M18" s="113">
        <f t="shared" si="6"/>
        <v>-12802</v>
      </c>
      <c r="N18" s="114">
        <f t="shared" si="7"/>
        <v>-4.024394077520355</v>
      </c>
    </row>
    <row r="19" spans="2:14" ht="15">
      <c r="B19" s="97" t="s">
        <v>197</v>
      </c>
      <c r="C19" s="134">
        <v>17231</v>
      </c>
      <c r="D19" s="134">
        <v>25817</v>
      </c>
      <c r="E19" s="120">
        <f t="shared" si="0"/>
        <v>43048</v>
      </c>
      <c r="F19" s="134">
        <v>14798</v>
      </c>
      <c r="G19" s="134">
        <v>21081</v>
      </c>
      <c r="H19" s="120">
        <f aca="true" t="shared" si="8" ref="H19:H28">SUM(F19:G19)</f>
        <v>35879</v>
      </c>
      <c r="I19" s="120">
        <f t="shared" si="2"/>
        <v>-2433</v>
      </c>
      <c r="J19" s="118">
        <f t="shared" si="3"/>
        <v>-14.119900179908305</v>
      </c>
      <c r="K19" s="120">
        <f t="shared" si="4"/>
        <v>-4736</v>
      </c>
      <c r="L19" s="118">
        <f t="shared" si="5"/>
        <v>-18.34450168493628</v>
      </c>
      <c r="M19" s="120">
        <f t="shared" si="6"/>
        <v>-7169</v>
      </c>
      <c r="N19" s="118">
        <f t="shared" si="7"/>
        <v>-16.653503066344545</v>
      </c>
    </row>
    <row r="20" spans="2:14" ht="15">
      <c r="B20" s="97" t="s">
        <v>198</v>
      </c>
      <c r="C20" s="134">
        <v>22986</v>
      </c>
      <c r="D20" s="134">
        <v>23536</v>
      </c>
      <c r="E20" s="120">
        <f t="shared" si="0"/>
        <v>46522</v>
      </c>
      <c r="F20" s="134">
        <v>22139</v>
      </c>
      <c r="G20" s="134">
        <v>22717</v>
      </c>
      <c r="H20" s="120">
        <f t="shared" si="8"/>
        <v>44856</v>
      </c>
      <c r="I20" s="120">
        <f t="shared" si="2"/>
        <v>-847</v>
      </c>
      <c r="J20" s="118">
        <f t="shared" si="3"/>
        <v>-3.684851648829722</v>
      </c>
      <c r="K20" s="120">
        <f t="shared" si="4"/>
        <v>-819</v>
      </c>
      <c r="L20" s="118">
        <f t="shared" si="5"/>
        <v>-3.479775662814412</v>
      </c>
      <c r="M20" s="120">
        <f t="shared" si="6"/>
        <v>-1666</v>
      </c>
      <c r="N20" s="118">
        <f t="shared" si="7"/>
        <v>-3.581101414384592</v>
      </c>
    </row>
    <row r="21" spans="2:14" ht="15">
      <c r="B21" s="97" t="s">
        <v>199</v>
      </c>
      <c r="C21" s="134">
        <v>17880</v>
      </c>
      <c r="D21" s="134">
        <v>5306</v>
      </c>
      <c r="E21" s="120">
        <f t="shared" si="0"/>
        <v>23186</v>
      </c>
      <c r="F21" s="134">
        <v>18856</v>
      </c>
      <c r="G21" s="134">
        <v>6657</v>
      </c>
      <c r="H21" s="120">
        <f t="shared" si="8"/>
        <v>25513</v>
      </c>
      <c r="I21" s="120">
        <f t="shared" si="2"/>
        <v>976</v>
      </c>
      <c r="J21" s="118">
        <f t="shared" si="3"/>
        <v>5.458612975391499</v>
      </c>
      <c r="K21" s="120">
        <f t="shared" si="4"/>
        <v>1351</v>
      </c>
      <c r="L21" s="118">
        <f t="shared" si="5"/>
        <v>25.46174142480211</v>
      </c>
      <c r="M21" s="120">
        <f t="shared" si="6"/>
        <v>2327</v>
      </c>
      <c r="N21" s="118">
        <f t="shared" si="7"/>
        <v>10.036228758733719</v>
      </c>
    </row>
    <row r="22" spans="2:14" ht="15">
      <c r="B22" s="97" t="s">
        <v>200</v>
      </c>
      <c r="C22" s="134">
        <v>19427</v>
      </c>
      <c r="D22" s="134">
        <v>22269</v>
      </c>
      <c r="E22" s="120">
        <f t="shared" si="0"/>
        <v>41696</v>
      </c>
      <c r="F22" s="134">
        <v>17615</v>
      </c>
      <c r="G22" s="134">
        <v>20537</v>
      </c>
      <c r="H22" s="120">
        <f t="shared" si="8"/>
        <v>38152</v>
      </c>
      <c r="I22" s="120">
        <f t="shared" si="2"/>
        <v>-1812</v>
      </c>
      <c r="J22" s="118">
        <f t="shared" si="3"/>
        <v>-9.327224996139392</v>
      </c>
      <c r="K22" s="120">
        <f t="shared" si="4"/>
        <v>-1732</v>
      </c>
      <c r="L22" s="118">
        <f t="shared" si="5"/>
        <v>-7.7776280928645205</v>
      </c>
      <c r="M22" s="120">
        <f t="shared" si="6"/>
        <v>-3544</v>
      </c>
      <c r="N22" s="118">
        <f t="shared" si="7"/>
        <v>-8.499616270145818</v>
      </c>
    </row>
    <row r="23" spans="2:14" ht="27">
      <c r="B23" s="139" t="s">
        <v>201</v>
      </c>
      <c r="C23" s="134">
        <v>14228</v>
      </c>
      <c r="D23" s="134">
        <v>8172</v>
      </c>
      <c r="E23" s="120">
        <f t="shared" si="0"/>
        <v>22400</v>
      </c>
      <c r="F23" s="134">
        <v>16334</v>
      </c>
      <c r="G23" s="134">
        <v>9281</v>
      </c>
      <c r="H23" s="120">
        <f t="shared" si="8"/>
        <v>25615</v>
      </c>
      <c r="I23" s="120">
        <f t="shared" si="2"/>
        <v>2106</v>
      </c>
      <c r="J23" s="118">
        <f t="shared" si="3"/>
        <v>14.801799269046949</v>
      </c>
      <c r="K23" s="120">
        <f t="shared" si="4"/>
        <v>1109</v>
      </c>
      <c r="L23" s="118">
        <f t="shared" si="5"/>
        <v>13.570729319627999</v>
      </c>
      <c r="M23" s="120">
        <f t="shared" si="6"/>
        <v>3215</v>
      </c>
      <c r="N23" s="118">
        <f t="shared" si="7"/>
        <v>14.352678571428571</v>
      </c>
    </row>
    <row r="24" spans="2:14" ht="15">
      <c r="B24" s="97" t="s">
        <v>202</v>
      </c>
      <c r="C24" s="134">
        <v>11893</v>
      </c>
      <c r="D24" s="134">
        <v>17380</v>
      </c>
      <c r="E24" s="120">
        <f t="shared" si="0"/>
        <v>29273</v>
      </c>
      <c r="F24" s="134">
        <v>7668</v>
      </c>
      <c r="G24" s="134">
        <v>13850</v>
      </c>
      <c r="H24" s="120">
        <f t="shared" si="8"/>
        <v>21518</v>
      </c>
      <c r="I24" s="120">
        <f t="shared" si="2"/>
        <v>-4225</v>
      </c>
      <c r="J24" s="118">
        <f t="shared" si="3"/>
        <v>-35.52509879761204</v>
      </c>
      <c r="K24" s="120">
        <f t="shared" si="4"/>
        <v>-3530</v>
      </c>
      <c r="L24" s="118">
        <f t="shared" si="5"/>
        <v>-20.310701956271576</v>
      </c>
      <c r="M24" s="120">
        <f t="shared" si="6"/>
        <v>-7755</v>
      </c>
      <c r="N24" s="118">
        <f t="shared" si="7"/>
        <v>-26.491989205069515</v>
      </c>
    </row>
    <row r="25" spans="1:14" s="141" customFormat="1" ht="15">
      <c r="A25" s="140"/>
      <c r="B25" s="97" t="s">
        <v>203</v>
      </c>
      <c r="C25" s="134">
        <v>9136</v>
      </c>
      <c r="D25" s="134">
        <v>27620</v>
      </c>
      <c r="E25" s="120">
        <f t="shared" si="0"/>
        <v>36756</v>
      </c>
      <c r="F25" s="134">
        <v>1012</v>
      </c>
      <c r="G25" s="134">
        <v>29301</v>
      </c>
      <c r="H25" s="120">
        <f t="shared" si="8"/>
        <v>30313</v>
      </c>
      <c r="I25" s="120">
        <f t="shared" si="2"/>
        <v>-8124</v>
      </c>
      <c r="J25" s="118">
        <f t="shared" si="3"/>
        <v>-88.922942206655</v>
      </c>
      <c r="K25" s="120">
        <f t="shared" si="4"/>
        <v>1681</v>
      </c>
      <c r="L25" s="118">
        <f t="shared" si="5"/>
        <v>6.08616944243302</v>
      </c>
      <c r="M25" s="120">
        <f t="shared" si="6"/>
        <v>-6443</v>
      </c>
      <c r="N25" s="118">
        <f t="shared" si="7"/>
        <v>-17.52911089345957</v>
      </c>
    </row>
    <row r="26" spans="2:14" ht="15">
      <c r="B26" s="97" t="s">
        <v>204</v>
      </c>
      <c r="C26" s="134">
        <v>3965</v>
      </c>
      <c r="D26" s="134">
        <v>13068</v>
      </c>
      <c r="E26" s="120">
        <f t="shared" si="0"/>
        <v>17033</v>
      </c>
      <c r="F26" s="134">
        <v>3840</v>
      </c>
      <c r="G26" s="134">
        <v>13401</v>
      </c>
      <c r="H26" s="120">
        <f t="shared" si="8"/>
        <v>17241</v>
      </c>
      <c r="I26" s="120">
        <f t="shared" si="2"/>
        <v>-125</v>
      </c>
      <c r="J26" s="118">
        <f t="shared" si="3"/>
        <v>-3.1525851197982346</v>
      </c>
      <c r="K26" s="120">
        <f t="shared" si="4"/>
        <v>333</v>
      </c>
      <c r="L26" s="118">
        <f t="shared" si="5"/>
        <v>2.5482093663911844</v>
      </c>
      <c r="M26" s="120">
        <f t="shared" si="6"/>
        <v>208</v>
      </c>
      <c r="N26" s="118">
        <f t="shared" si="7"/>
        <v>1.2211589267891738</v>
      </c>
    </row>
    <row r="27" spans="2:14" ht="15">
      <c r="B27" s="97" t="s">
        <v>205</v>
      </c>
      <c r="C27" s="135">
        <v>17765</v>
      </c>
      <c r="D27" s="135">
        <v>40431</v>
      </c>
      <c r="E27" s="120">
        <f t="shared" si="0"/>
        <v>58196</v>
      </c>
      <c r="F27" s="135">
        <v>26056</v>
      </c>
      <c r="G27" s="135">
        <v>40165</v>
      </c>
      <c r="H27" s="120">
        <f t="shared" si="8"/>
        <v>66221</v>
      </c>
      <c r="I27" s="120">
        <f t="shared" si="2"/>
        <v>8291</v>
      </c>
      <c r="J27" s="118">
        <f t="shared" si="3"/>
        <v>46.670419363917816</v>
      </c>
      <c r="K27" s="120">
        <f t="shared" si="4"/>
        <v>-266</v>
      </c>
      <c r="L27" s="118">
        <f t="shared" si="5"/>
        <v>-0.6579110088793253</v>
      </c>
      <c r="M27" s="120">
        <f t="shared" si="6"/>
        <v>8025</v>
      </c>
      <c r="N27" s="118">
        <f t="shared" si="7"/>
        <v>13.78960753316379</v>
      </c>
    </row>
    <row r="28" spans="2:14" ht="15">
      <c r="B28" s="142" t="s">
        <v>206</v>
      </c>
      <c r="C28" s="143">
        <v>20</v>
      </c>
      <c r="D28" s="143">
        <v>15</v>
      </c>
      <c r="E28" s="144">
        <f t="shared" si="0"/>
        <v>35</v>
      </c>
      <c r="F28" s="145">
        <v>17</v>
      </c>
      <c r="G28" s="145">
        <v>17</v>
      </c>
      <c r="H28" s="144">
        <f t="shared" si="8"/>
        <v>34</v>
      </c>
      <c r="I28" s="138">
        <f t="shared" si="2"/>
        <v>-3</v>
      </c>
      <c r="J28" s="114">
        <f t="shared" si="3"/>
        <v>-15</v>
      </c>
      <c r="K28" s="138">
        <f t="shared" si="4"/>
        <v>2</v>
      </c>
      <c r="L28" s="114">
        <f t="shared" si="5"/>
        <v>13.333333333333334</v>
      </c>
      <c r="M28" s="138">
        <f t="shared" si="6"/>
        <v>-1</v>
      </c>
      <c r="N28" s="114">
        <f t="shared" si="7"/>
        <v>-2.857142857142857</v>
      </c>
    </row>
    <row r="29" spans="2:14" ht="14.25">
      <c r="B29" s="29" t="s">
        <v>136</v>
      </c>
      <c r="C29" s="108">
        <f>C18+C17+C10+C9</f>
        <v>199117</v>
      </c>
      <c r="D29" s="108">
        <f>D18+D17+D10+D9</f>
        <v>204118</v>
      </c>
      <c r="E29" s="108">
        <f>E18+E17+E10+E9+E28</f>
        <v>403270</v>
      </c>
      <c r="F29" s="108">
        <f>F18+F17+F10+F9</f>
        <v>179517</v>
      </c>
      <c r="G29" s="108">
        <f>G18+G17+G10+G9</f>
        <v>193469</v>
      </c>
      <c r="H29" s="108">
        <f>H18+H17+H10+H9+H28</f>
        <v>373020</v>
      </c>
      <c r="I29" s="146">
        <f t="shared" si="2"/>
        <v>-19600</v>
      </c>
      <c r="J29" s="109">
        <f t="shared" si="3"/>
        <v>-9.84345887091509</v>
      </c>
      <c r="K29" s="146">
        <f t="shared" si="4"/>
        <v>-10649</v>
      </c>
      <c r="L29" s="109">
        <f t="shared" si="5"/>
        <v>-5.217080316287637</v>
      </c>
      <c r="M29" s="146">
        <f t="shared" si="6"/>
        <v>-30250</v>
      </c>
      <c r="N29" s="109">
        <f t="shared" si="7"/>
        <v>-7.501177870905349</v>
      </c>
    </row>
    <row r="30" spans="2:14" ht="13.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4" ht="13.5">
      <c r="B31" s="110" t="s">
        <v>155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</sheetData>
  <sheetProtection selectLockedCells="1" selectUnlockedCells="1"/>
  <mergeCells count="18">
    <mergeCell ref="A1:A3"/>
    <mergeCell ref="B1:N1"/>
    <mergeCell ref="B2:N2"/>
    <mergeCell ref="B3:N3"/>
    <mergeCell ref="B6:B8"/>
    <mergeCell ref="C6:E6"/>
    <mergeCell ref="F6:H6"/>
    <mergeCell ref="I6:N6"/>
    <mergeCell ref="C7:C8"/>
    <mergeCell ref="D7:D8"/>
    <mergeCell ref="E7:E8"/>
    <mergeCell ref="F7:F8"/>
    <mergeCell ref="G7:G8"/>
    <mergeCell ref="H7:H8"/>
    <mergeCell ref="I7:J7"/>
    <mergeCell ref="K7:L7"/>
    <mergeCell ref="M7:N7"/>
    <mergeCell ref="B31:N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0" customWidth="1"/>
    <col min="2" max="2" width="7.7109375" style="10" customWidth="1"/>
    <col min="3" max="3" width="7.421875" style="10" customWidth="1"/>
    <col min="4" max="4" width="5.140625" style="10" customWidth="1"/>
    <col min="5" max="5" width="26.140625" style="10" customWidth="1"/>
    <col min="6" max="6" width="15.421875" style="10" customWidth="1"/>
    <col min="7" max="7" width="15.140625" style="10" customWidth="1"/>
    <col min="8" max="8" width="14.57421875" style="10" customWidth="1"/>
    <col min="9" max="16384" width="9.140625" style="10" customWidth="1"/>
  </cols>
  <sheetData>
    <row r="1" spans="1:11" s="13" customFormat="1" ht="17.25">
      <c r="A1" s="11" t="s">
        <v>22</v>
      </c>
      <c r="B1" s="12" t="s">
        <v>2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s="13" customFormat="1" ht="17.25">
      <c r="A2" s="11"/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s="13" customFormat="1" ht="17.25">
      <c r="A3" s="11"/>
      <c r="B3" s="15">
        <v>2019</v>
      </c>
      <c r="C3" s="15"/>
      <c r="D3" s="15"/>
      <c r="E3" s="15"/>
      <c r="F3" s="15"/>
      <c r="G3" s="15"/>
      <c r="H3" s="15"/>
      <c r="I3" s="15"/>
      <c r="J3" s="15"/>
      <c r="K3" s="15"/>
    </row>
    <row r="6" spans="5:8" ht="14.25" customHeight="1">
      <c r="E6" s="16" t="s">
        <v>24</v>
      </c>
      <c r="F6" s="16" t="s">
        <v>25</v>
      </c>
      <c r="G6" s="17" t="s">
        <v>26</v>
      </c>
      <c r="H6" s="18" t="s">
        <v>27</v>
      </c>
    </row>
    <row r="7" spans="5:8" ht="13.5">
      <c r="E7" s="16"/>
      <c r="F7" s="16"/>
      <c r="G7" s="17"/>
      <c r="H7" s="18"/>
    </row>
    <row r="8" spans="5:8" ht="14.25" customHeight="1">
      <c r="E8" s="19" t="s">
        <v>28</v>
      </c>
      <c r="F8" s="19" t="s">
        <v>29</v>
      </c>
      <c r="G8" s="20">
        <f>G10-G9</f>
        <v>2030206</v>
      </c>
      <c r="H8" s="21">
        <f>G8/G10</f>
        <v>0.9013607390230507</v>
      </c>
    </row>
    <row r="9" spans="5:8" ht="13.5">
      <c r="E9" s="19"/>
      <c r="F9" s="19" t="s">
        <v>30</v>
      </c>
      <c r="G9" s="20">
        <f>G19</f>
        <v>222173</v>
      </c>
      <c r="H9" s="21">
        <f>G9/G10</f>
        <v>0.09863926097694926</v>
      </c>
    </row>
    <row r="10" spans="5:8" ht="13.5">
      <c r="E10" s="19"/>
      <c r="F10" s="19" t="s">
        <v>31</v>
      </c>
      <c r="G10" s="20">
        <v>2252379</v>
      </c>
      <c r="H10" s="21">
        <f>G10/G10</f>
        <v>1</v>
      </c>
    </row>
    <row r="11" spans="5:8" ht="14.25" customHeight="1">
      <c r="E11" s="19" t="s">
        <v>32</v>
      </c>
      <c r="F11" s="19" t="s">
        <v>33</v>
      </c>
      <c r="G11" s="20">
        <v>1089634</v>
      </c>
      <c r="H11" s="21">
        <f>G11/G13</f>
        <v>0.48377027134420986</v>
      </c>
    </row>
    <row r="12" spans="5:8" ht="13.5">
      <c r="E12" s="19"/>
      <c r="F12" s="19" t="s">
        <v>34</v>
      </c>
      <c r="G12" s="20">
        <v>1162745</v>
      </c>
      <c r="H12" s="21">
        <f>G12/G13</f>
        <v>0.5162297286557902</v>
      </c>
    </row>
    <row r="13" spans="5:8" ht="13.5">
      <c r="E13" s="19"/>
      <c r="F13" s="19" t="s">
        <v>31</v>
      </c>
      <c r="G13" s="20">
        <f>G10</f>
        <v>2252379</v>
      </c>
      <c r="H13" s="21">
        <f>G13/G13</f>
        <v>1</v>
      </c>
    </row>
    <row r="14" spans="5:8" ht="14.25" customHeight="1">
      <c r="E14" s="19" t="s">
        <v>29</v>
      </c>
      <c r="F14" s="19" t="s">
        <v>33</v>
      </c>
      <c r="G14" s="20">
        <v>984946</v>
      </c>
      <c r="H14" s="21">
        <f>G14/G16</f>
        <v>0.48514584234309227</v>
      </c>
    </row>
    <row r="15" spans="5:8" ht="13.5">
      <c r="E15" s="19"/>
      <c r="F15" s="19" t="s">
        <v>34</v>
      </c>
      <c r="G15" s="20">
        <v>1045260</v>
      </c>
      <c r="H15" s="21">
        <f>G15/G16</f>
        <v>0.5148541576569077</v>
      </c>
    </row>
    <row r="16" spans="5:8" ht="13.5">
      <c r="E16" s="19"/>
      <c r="F16" s="19" t="s">
        <v>35</v>
      </c>
      <c r="G16" s="20">
        <f>G8</f>
        <v>2030206</v>
      </c>
      <c r="H16" s="21">
        <f>G16/G16</f>
        <v>1</v>
      </c>
    </row>
    <row r="17" spans="5:8" ht="14.25" customHeight="1">
      <c r="E17" s="19" t="s">
        <v>30</v>
      </c>
      <c r="F17" s="19" t="s">
        <v>33</v>
      </c>
      <c r="G17" s="20">
        <v>104688</v>
      </c>
      <c r="H17" s="21">
        <f>G17/G19</f>
        <v>0.4712003708821504</v>
      </c>
    </row>
    <row r="18" spans="5:8" ht="13.5">
      <c r="E18" s="19"/>
      <c r="F18" s="19" t="s">
        <v>34</v>
      </c>
      <c r="G18" s="20">
        <v>117485</v>
      </c>
      <c r="H18" s="21">
        <f>G18/G19</f>
        <v>0.5287996291178496</v>
      </c>
    </row>
    <row r="19" spans="5:8" ht="13.5">
      <c r="E19" s="19"/>
      <c r="F19" s="19" t="s">
        <v>36</v>
      </c>
      <c r="G19" s="20">
        <f>G17+G18</f>
        <v>222173</v>
      </c>
      <c r="H19" s="21">
        <f>G19/G19</f>
        <v>1</v>
      </c>
    </row>
    <row r="20" spans="5:8" ht="14.25" customHeight="1">
      <c r="E20" s="19" t="s">
        <v>37</v>
      </c>
      <c r="F20" s="19" t="s">
        <v>38</v>
      </c>
      <c r="G20" s="20">
        <v>279146</v>
      </c>
      <c r="H20" s="21">
        <f>G20/G25</f>
        <v>0.1239338494986856</v>
      </c>
    </row>
    <row r="21" spans="5:8" ht="13.5">
      <c r="E21" s="19"/>
      <c r="F21" s="19" t="s">
        <v>39</v>
      </c>
      <c r="G21" s="20">
        <v>312109</v>
      </c>
      <c r="H21" s="21">
        <f>G21/G25</f>
        <v>0.1385685979135838</v>
      </c>
    </row>
    <row r="22" spans="5:8" ht="13.5">
      <c r="E22" s="19"/>
      <c r="F22" s="19" t="s">
        <v>40</v>
      </c>
      <c r="G22" s="20">
        <v>399396</v>
      </c>
      <c r="H22" s="21">
        <f>G22/G25</f>
        <v>0.17732184503584877</v>
      </c>
    </row>
    <row r="23" spans="5:8" ht="13.5">
      <c r="E23" s="19"/>
      <c r="F23" s="19" t="s">
        <v>41</v>
      </c>
      <c r="G23" s="20">
        <v>686470</v>
      </c>
      <c r="H23" s="21">
        <f>G23/G25</f>
        <v>0.30477552845236083</v>
      </c>
    </row>
    <row r="24" spans="5:8" ht="13.5">
      <c r="E24" s="19"/>
      <c r="F24" s="19" t="s">
        <v>42</v>
      </c>
      <c r="G24" s="20">
        <v>575258</v>
      </c>
      <c r="H24" s="21">
        <f>G24/G25</f>
        <v>0.255400179099521</v>
      </c>
    </row>
    <row r="25" spans="5:8" ht="13.5">
      <c r="E25" s="19"/>
      <c r="F25" s="19" t="s">
        <v>31</v>
      </c>
      <c r="G25" s="20">
        <f>G10</f>
        <v>2252379</v>
      </c>
      <c r="H25" s="21">
        <f>G25/G25</f>
        <v>1</v>
      </c>
    </row>
    <row r="26" spans="5:8" ht="14.25" customHeight="1">
      <c r="E26" s="19" t="s">
        <v>43</v>
      </c>
      <c r="F26" s="19" t="s">
        <v>38</v>
      </c>
      <c r="G26" s="20">
        <v>237366</v>
      </c>
      <c r="H26" s="21">
        <f>G26/G31</f>
        <v>0.1169171995354166</v>
      </c>
    </row>
    <row r="27" spans="5:8" ht="13.5">
      <c r="E27" s="19"/>
      <c r="F27" s="19" t="s">
        <v>39</v>
      </c>
      <c r="G27" s="20">
        <v>271735</v>
      </c>
      <c r="H27" s="21">
        <f>G27/G31</f>
        <v>0.13384602350697417</v>
      </c>
    </row>
    <row r="28" spans="5:8" ht="13.5">
      <c r="E28" s="19"/>
      <c r="F28" s="19" t="s">
        <v>40</v>
      </c>
      <c r="G28" s="20">
        <v>325198</v>
      </c>
      <c r="H28" s="21">
        <f>G28/G31</f>
        <v>0.1601798044139363</v>
      </c>
    </row>
    <row r="29" spans="5:8" ht="13.5">
      <c r="E29" s="19"/>
      <c r="F29" s="19" t="s">
        <v>41</v>
      </c>
      <c r="G29" s="20">
        <v>629891</v>
      </c>
      <c r="H29" s="21">
        <f>G29/G31</f>
        <v>0.3102596485282774</v>
      </c>
    </row>
    <row r="30" spans="5:8" ht="13.5">
      <c r="E30" s="19"/>
      <c r="F30" s="19" t="s">
        <v>42</v>
      </c>
      <c r="G30" s="20">
        <f>G24-G36</f>
        <v>567016</v>
      </c>
      <c r="H30" s="21">
        <f>G30/G31</f>
        <v>0.2792898848688261</v>
      </c>
    </row>
    <row r="31" spans="5:8" ht="13.5">
      <c r="E31" s="19"/>
      <c r="F31" s="19" t="s">
        <v>44</v>
      </c>
      <c r="G31" s="20">
        <f>G8</f>
        <v>2030206</v>
      </c>
      <c r="H31" s="21">
        <f>G31/G31</f>
        <v>1</v>
      </c>
    </row>
    <row r="32" spans="5:8" ht="14.25" customHeight="1">
      <c r="E32" s="19" t="s">
        <v>45</v>
      </c>
      <c r="F32" s="19" t="s">
        <v>38</v>
      </c>
      <c r="G32" s="20">
        <v>41780</v>
      </c>
      <c r="H32" s="21">
        <f>G32/G37</f>
        <v>0.18805165344123723</v>
      </c>
    </row>
    <row r="33" spans="5:8" ht="13.5">
      <c r="E33" s="19"/>
      <c r="F33" s="19" t="s">
        <v>39</v>
      </c>
      <c r="G33" s="20">
        <v>40374</v>
      </c>
      <c r="H33" s="21">
        <f>G33/G37</f>
        <v>0.1817232517002516</v>
      </c>
    </row>
    <row r="34" spans="5:8" ht="13.5">
      <c r="E34" s="19"/>
      <c r="F34" s="19" t="s">
        <v>40</v>
      </c>
      <c r="G34" s="20">
        <v>74198</v>
      </c>
      <c r="H34" s="21">
        <f>G34/G37</f>
        <v>0.333964973241573</v>
      </c>
    </row>
    <row r="35" spans="5:8" ht="13.5">
      <c r="E35" s="19"/>
      <c r="F35" s="19" t="s">
        <v>41</v>
      </c>
      <c r="G35" s="20">
        <v>56579</v>
      </c>
      <c r="H35" s="21">
        <f>G35/G37</f>
        <v>0.25466190761253615</v>
      </c>
    </row>
    <row r="36" spans="5:8" ht="13.5">
      <c r="E36" s="19"/>
      <c r="F36" s="19" t="s">
        <v>42</v>
      </c>
      <c r="G36" s="20">
        <v>8242</v>
      </c>
      <c r="H36" s="21">
        <f>G36/G37</f>
        <v>0.03709721703357294</v>
      </c>
    </row>
    <row r="37" spans="5:8" ht="13.5">
      <c r="E37" s="19"/>
      <c r="F37" s="19" t="s">
        <v>46</v>
      </c>
      <c r="G37" s="20">
        <f>G9</f>
        <v>222173</v>
      </c>
      <c r="H37" s="21">
        <f>G37/G37</f>
        <v>1</v>
      </c>
    </row>
  </sheetData>
  <sheetProtection selectLockedCells="1" selectUnlockedCells="1"/>
  <mergeCells count="15">
    <mergeCell ref="A1:A3"/>
    <mergeCell ref="B1:K1"/>
    <mergeCell ref="B2:K2"/>
    <mergeCell ref="B3:K3"/>
    <mergeCell ref="E6:E7"/>
    <mergeCell ref="F6:F7"/>
    <mergeCell ref="G6:G7"/>
    <mergeCell ref="H6:H7"/>
    <mergeCell ref="E8:E10"/>
    <mergeCell ref="E11:E13"/>
    <mergeCell ref="E14:E16"/>
    <mergeCell ref="E17:E19"/>
    <mergeCell ref="E20:E25"/>
    <mergeCell ref="E26:E31"/>
    <mergeCell ref="E32:E3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3" sqref="B3"/>
    </sheetView>
  </sheetViews>
  <sheetFormatPr defaultColWidth="9.140625" defaultRowHeight="12.75"/>
  <cols>
    <col min="1" max="1" width="12.57421875" style="22" customWidth="1"/>
    <col min="2" max="2" width="6.8515625" style="22" customWidth="1"/>
    <col min="3" max="3" width="4.421875" style="22" customWidth="1"/>
    <col min="4" max="7" width="12.00390625" style="22" customWidth="1"/>
    <col min="8" max="9" width="12.00390625" style="23" customWidth="1"/>
    <col min="10" max="16384" width="9.140625" style="22" customWidth="1"/>
  </cols>
  <sheetData>
    <row r="1" spans="1:11" s="26" customFormat="1" ht="17.25" customHeight="1">
      <c r="A1" s="24" t="s">
        <v>47</v>
      </c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7.25" customHeight="1">
      <c r="A2" s="24"/>
      <c r="B2" s="27" t="s">
        <v>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s="26" customFormat="1" ht="18" customHeight="1">
      <c r="A3" s="24"/>
      <c r="B3" s="28" t="s">
        <v>48</v>
      </c>
      <c r="C3" s="28"/>
      <c r="D3" s="28"/>
      <c r="E3" s="28"/>
      <c r="F3" s="28"/>
      <c r="G3" s="28"/>
      <c r="H3" s="28"/>
      <c r="I3" s="28"/>
      <c r="J3" s="28"/>
      <c r="K3" s="28"/>
    </row>
    <row r="6" spans="4:9" ht="12.75" customHeight="1">
      <c r="D6" s="29" t="s">
        <v>49</v>
      </c>
      <c r="E6" s="29" t="s">
        <v>50</v>
      </c>
      <c r="F6" s="29"/>
      <c r="G6" s="29"/>
      <c r="H6" s="29" t="s">
        <v>27</v>
      </c>
      <c r="I6" s="29"/>
    </row>
    <row r="7" spans="4:9" ht="13.5">
      <c r="D7" s="29"/>
      <c r="E7" s="29" t="s">
        <v>31</v>
      </c>
      <c r="F7" s="29" t="s">
        <v>29</v>
      </c>
      <c r="G7" s="29" t="s">
        <v>30</v>
      </c>
      <c r="H7" s="29" t="s">
        <v>29</v>
      </c>
      <c r="I7" s="29" t="s">
        <v>30</v>
      </c>
    </row>
    <row r="8" spans="4:9" ht="13.5">
      <c r="D8" s="30">
        <v>2002</v>
      </c>
      <c r="E8" s="31">
        <v>2172226</v>
      </c>
      <c r="F8" s="31">
        <f aca="true" t="shared" si="0" ref="F8:F22">E8-G8</f>
        <v>2110142</v>
      </c>
      <c r="G8" s="31">
        <v>62084</v>
      </c>
      <c r="H8" s="32">
        <f aca="true" t="shared" si="1" ref="H8:H25">F8/E8</f>
        <v>0.9714191801405563</v>
      </c>
      <c r="I8" s="32">
        <f aca="true" t="shared" si="2" ref="I8:I25">G8/E8</f>
        <v>0.02858081985944372</v>
      </c>
    </row>
    <row r="9" spans="4:9" ht="13.5">
      <c r="D9" s="30">
        <v>2003</v>
      </c>
      <c r="E9" s="31">
        <v>2191960</v>
      </c>
      <c r="F9" s="31">
        <f t="shared" si="0"/>
        <v>2105232</v>
      </c>
      <c r="G9" s="31">
        <v>86728</v>
      </c>
      <c r="H9" s="32">
        <f t="shared" si="1"/>
        <v>0.9604335845544627</v>
      </c>
      <c r="I9" s="32">
        <f t="shared" si="2"/>
        <v>0.03956641544553733</v>
      </c>
    </row>
    <row r="10" spans="4:9" ht="13.5">
      <c r="D10" s="30">
        <v>2004</v>
      </c>
      <c r="E10" s="31">
        <v>2236941</v>
      </c>
      <c r="F10" s="31">
        <f t="shared" si="0"/>
        <v>2130665</v>
      </c>
      <c r="G10" s="31">
        <v>106276</v>
      </c>
      <c r="H10" s="32">
        <f t="shared" si="1"/>
        <v>0.9524904769504426</v>
      </c>
      <c r="I10" s="32">
        <f t="shared" si="2"/>
        <v>0.04750952304955741</v>
      </c>
    </row>
    <row r="11" spans="4:9" ht="13.5">
      <c r="D11" s="30">
        <v>2005</v>
      </c>
      <c r="E11" s="31">
        <v>2242775</v>
      </c>
      <c r="F11" s="31">
        <f t="shared" si="0"/>
        <v>2124491</v>
      </c>
      <c r="G11" s="31">
        <v>118284</v>
      </c>
      <c r="H11" s="32">
        <f t="shared" si="1"/>
        <v>0.9472599792667565</v>
      </c>
      <c r="I11" s="32">
        <f t="shared" si="2"/>
        <v>0.052740020733243416</v>
      </c>
    </row>
    <row r="12" spans="4:9" ht="13.5">
      <c r="D12" s="30">
        <v>2006</v>
      </c>
      <c r="E12" s="31">
        <v>2248955</v>
      </c>
      <c r="F12" s="31">
        <f t="shared" si="0"/>
        <v>2119422</v>
      </c>
      <c r="G12" s="31">
        <v>129533</v>
      </c>
      <c r="H12" s="32">
        <f t="shared" si="1"/>
        <v>0.9424030271837365</v>
      </c>
      <c r="I12" s="32">
        <f t="shared" si="2"/>
        <v>0.05759697281626355</v>
      </c>
    </row>
    <row r="13" spans="4:9" ht="13.5">
      <c r="D13" s="30">
        <v>2007</v>
      </c>
      <c r="E13" s="31">
        <v>2277686</v>
      </c>
      <c r="F13" s="31">
        <f t="shared" si="0"/>
        <v>2113094</v>
      </c>
      <c r="G13" s="31">
        <v>164592</v>
      </c>
      <c r="H13" s="32">
        <f t="shared" si="1"/>
        <v>0.9277371858983197</v>
      </c>
      <c r="I13" s="32">
        <f t="shared" si="2"/>
        <v>0.0722628141016804</v>
      </c>
    </row>
    <row r="14" spans="4:9" ht="13.5">
      <c r="D14" s="30">
        <v>2008</v>
      </c>
      <c r="E14" s="31">
        <v>2290990</v>
      </c>
      <c r="F14" s="31">
        <f t="shared" si="0"/>
        <v>2105917</v>
      </c>
      <c r="G14" s="31">
        <v>185073</v>
      </c>
      <c r="H14" s="32">
        <f t="shared" si="1"/>
        <v>0.9192170197163672</v>
      </c>
      <c r="I14" s="32">
        <f t="shared" si="2"/>
        <v>0.08078298028363284</v>
      </c>
    </row>
    <row r="15" spans="4:9" ht="13.5">
      <c r="D15" s="30">
        <v>2009</v>
      </c>
      <c r="E15" s="31">
        <v>2297598</v>
      </c>
      <c r="F15" s="31">
        <f t="shared" si="0"/>
        <v>2099349</v>
      </c>
      <c r="G15" s="31">
        <v>198249</v>
      </c>
      <c r="H15" s="32">
        <f t="shared" si="1"/>
        <v>0.9137146707126312</v>
      </c>
      <c r="I15" s="32">
        <f t="shared" si="2"/>
        <v>0.0862853292873688</v>
      </c>
    </row>
    <row r="16" spans="4:9" ht="13.5">
      <c r="D16" s="30">
        <v>2010</v>
      </c>
      <c r="E16" s="31">
        <v>2302353</v>
      </c>
      <c r="F16" s="31">
        <f t="shared" si="0"/>
        <v>2094865</v>
      </c>
      <c r="G16" s="31">
        <v>207488</v>
      </c>
      <c r="H16" s="32">
        <f t="shared" si="1"/>
        <v>0.9098800227419513</v>
      </c>
      <c r="I16" s="32">
        <f t="shared" si="2"/>
        <v>0.09011997725804861</v>
      </c>
    </row>
    <row r="17" spans="4:9" ht="13.5">
      <c r="D17" s="30">
        <v>2011</v>
      </c>
      <c r="E17" s="31">
        <v>2243382</v>
      </c>
      <c r="F17" s="31">
        <f t="shared" si="0"/>
        <v>2060311</v>
      </c>
      <c r="G17" s="31">
        <v>183071</v>
      </c>
      <c r="H17" s="32">
        <f t="shared" si="1"/>
        <v>0.9183950838510784</v>
      </c>
      <c r="I17" s="32">
        <f t="shared" si="2"/>
        <v>0.08160491614892158</v>
      </c>
    </row>
    <row r="18" spans="4:9" ht="13.5">
      <c r="D18" s="30">
        <v>2012</v>
      </c>
      <c r="E18" s="31">
        <v>2254720</v>
      </c>
      <c r="F18" s="31">
        <f t="shared" si="0"/>
        <v>2058914</v>
      </c>
      <c r="G18" s="31">
        <v>195806</v>
      </c>
      <c r="H18" s="32">
        <f t="shared" si="1"/>
        <v>0.9131572878228782</v>
      </c>
      <c r="I18" s="32">
        <f t="shared" si="2"/>
        <v>0.08684271217712178</v>
      </c>
    </row>
    <row r="19" spans="4:9" ht="13.5">
      <c r="D19" s="30">
        <v>2013</v>
      </c>
      <c r="E19" s="31">
        <v>2298917</v>
      </c>
      <c r="F19" s="31">
        <f t="shared" si="0"/>
        <v>2076498</v>
      </c>
      <c r="G19" s="31">
        <v>222419</v>
      </c>
      <c r="H19" s="32">
        <f t="shared" si="1"/>
        <v>0.903250530575919</v>
      </c>
      <c r="I19" s="32">
        <f t="shared" si="2"/>
        <v>0.096749469424081</v>
      </c>
    </row>
    <row r="20" spans="4:9" ht="13.5">
      <c r="D20" s="30">
        <v>2014</v>
      </c>
      <c r="E20" s="31">
        <v>2291719</v>
      </c>
      <c r="F20" s="31">
        <f t="shared" si="0"/>
        <v>2068975</v>
      </c>
      <c r="G20" s="31">
        <v>222744</v>
      </c>
      <c r="H20" s="32">
        <f t="shared" si="1"/>
        <v>0.9028048377658866</v>
      </c>
      <c r="I20" s="32">
        <f t="shared" si="2"/>
        <v>0.09719516223411334</v>
      </c>
    </row>
    <row r="21" spans="4:9" ht="13.5">
      <c r="D21" s="30">
        <v>2015</v>
      </c>
      <c r="E21" s="31">
        <v>2282197</v>
      </c>
      <c r="F21" s="31">
        <f t="shared" si="0"/>
        <v>2060236</v>
      </c>
      <c r="G21" s="31">
        <v>221961</v>
      </c>
      <c r="H21" s="32">
        <f t="shared" si="1"/>
        <v>0.9027424012913872</v>
      </c>
      <c r="I21" s="32">
        <f t="shared" si="2"/>
        <v>0.0972575987086128</v>
      </c>
    </row>
    <row r="22" spans="4:9" ht="13.5">
      <c r="D22" s="30">
        <v>2016</v>
      </c>
      <c r="E22" s="31">
        <v>2277857</v>
      </c>
      <c r="F22" s="31">
        <f t="shared" si="0"/>
        <v>2058823</v>
      </c>
      <c r="G22" s="31">
        <v>219034</v>
      </c>
      <c r="H22" s="32">
        <f t="shared" si="1"/>
        <v>0.9038420761268157</v>
      </c>
      <c r="I22" s="32">
        <f t="shared" si="2"/>
        <v>0.09615792387318431</v>
      </c>
    </row>
    <row r="23" spans="4:9" ht="13.5">
      <c r="D23" s="30">
        <v>2017</v>
      </c>
      <c r="E23" s="31">
        <v>2269120</v>
      </c>
      <c r="F23" s="31">
        <v>2048717</v>
      </c>
      <c r="G23" s="31">
        <v>220403</v>
      </c>
      <c r="H23" s="32">
        <f t="shared" si="1"/>
        <v>0.9028685129036808</v>
      </c>
      <c r="I23" s="32">
        <f t="shared" si="2"/>
        <v>0.09713148709631927</v>
      </c>
    </row>
    <row r="24" spans="4:9" ht="13.5">
      <c r="D24" s="30">
        <v>2018</v>
      </c>
      <c r="E24" s="31">
        <v>2259523</v>
      </c>
      <c r="F24" s="31">
        <v>2037681</v>
      </c>
      <c r="G24" s="31">
        <v>221842</v>
      </c>
      <c r="H24" s="32">
        <f t="shared" si="1"/>
        <v>0.9018191007571067</v>
      </c>
      <c r="I24" s="32">
        <f t="shared" si="2"/>
        <v>0.0981808992428933</v>
      </c>
    </row>
    <row r="25" spans="4:9" ht="13.5">
      <c r="D25" s="30">
        <v>2019</v>
      </c>
      <c r="E25" s="31">
        <v>2252379</v>
      </c>
      <c r="F25" s="31">
        <v>2030206</v>
      </c>
      <c r="G25" s="31">
        <v>222173</v>
      </c>
      <c r="H25" s="32">
        <f t="shared" si="1"/>
        <v>0.9013607390230507</v>
      </c>
      <c r="I25" s="32">
        <f t="shared" si="2"/>
        <v>0.09863926097694926</v>
      </c>
    </row>
  </sheetData>
  <sheetProtection selectLockedCells="1" selectUnlockedCells="1"/>
  <mergeCells count="7">
    <mergeCell ref="A1:A3"/>
    <mergeCell ref="B1:K1"/>
    <mergeCell ref="B2:K2"/>
    <mergeCell ref="B3:K3"/>
    <mergeCell ref="D6:D7"/>
    <mergeCell ref="E6:G6"/>
    <mergeCell ref="H6:I6"/>
  </mergeCells>
  <printOptions/>
  <pageMargins left="0.1701388888888889" right="0.1798611111111111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H24" sqref="H24"/>
    </sheetView>
  </sheetViews>
  <sheetFormatPr defaultColWidth="9.140625" defaultRowHeight="12.75"/>
  <cols>
    <col min="1" max="1" width="11.8515625" style="33" customWidth="1"/>
    <col min="2" max="2" width="9.140625" style="33" customWidth="1"/>
    <col min="3" max="3" width="8.00390625" style="33" customWidth="1"/>
    <col min="4" max="4" width="11.57421875" style="33" customWidth="1"/>
    <col min="5" max="5" width="14.57421875" style="33" customWidth="1"/>
    <col min="6" max="7" width="15.57421875" style="33" customWidth="1"/>
    <col min="8" max="16384" width="9.140625" style="33" customWidth="1"/>
  </cols>
  <sheetData>
    <row r="1" spans="1:11" s="35" customFormat="1" ht="17.25">
      <c r="A1" s="11" t="s">
        <v>51</v>
      </c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35" customFormat="1" ht="17.25">
      <c r="A2" s="11"/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35" customFormat="1" ht="17.25">
      <c r="A3" s="11"/>
      <c r="B3" s="37" t="s">
        <v>48</v>
      </c>
      <c r="C3" s="37"/>
      <c r="D3" s="37"/>
      <c r="E3" s="37"/>
      <c r="F3" s="37"/>
      <c r="G3" s="37"/>
      <c r="H3" s="37"/>
      <c r="I3" s="37"/>
      <c r="J3" s="37"/>
      <c r="K3" s="37"/>
    </row>
    <row r="6" spans="5:8" ht="13.5">
      <c r="E6" s="38" t="s">
        <v>49</v>
      </c>
      <c r="F6" s="38" t="s">
        <v>53</v>
      </c>
      <c r="G6" s="38" t="s">
        <v>54</v>
      </c>
      <c r="H6" s="38" t="s">
        <v>55</v>
      </c>
    </row>
    <row r="7" spans="5:8" ht="13.5">
      <c r="E7" s="39">
        <v>2002</v>
      </c>
      <c r="F7" s="40">
        <v>62084</v>
      </c>
      <c r="G7" s="40">
        <v>504</v>
      </c>
      <c r="H7" s="41">
        <v>0.008118033631853618</v>
      </c>
    </row>
    <row r="8" spans="5:8" ht="13.5">
      <c r="E8" s="39">
        <v>2003</v>
      </c>
      <c r="F8" s="40">
        <v>86728</v>
      </c>
      <c r="G8" s="40">
        <v>866</v>
      </c>
      <c r="H8" s="41">
        <v>0.009985241213910156</v>
      </c>
    </row>
    <row r="9" spans="5:8" ht="13.5">
      <c r="E9" s="39">
        <v>2004</v>
      </c>
      <c r="F9" s="40">
        <v>106276</v>
      </c>
      <c r="G9" s="40">
        <v>841</v>
      </c>
      <c r="H9" s="41">
        <v>0.007913357672475441</v>
      </c>
    </row>
    <row r="10" spans="5:8" ht="13.5">
      <c r="E10" s="39">
        <v>2005</v>
      </c>
      <c r="F10" s="40">
        <v>118284</v>
      </c>
      <c r="G10" s="40">
        <v>1450</v>
      </c>
      <c r="H10" s="41">
        <v>0.012258631767610158</v>
      </c>
    </row>
    <row r="11" spans="5:8" ht="13.5">
      <c r="E11" s="39">
        <v>2006</v>
      </c>
      <c r="F11" s="40">
        <v>129533</v>
      </c>
      <c r="G11" s="40">
        <v>1839</v>
      </c>
      <c r="H11" s="41">
        <v>0.01419715439308902</v>
      </c>
    </row>
    <row r="12" spans="5:8" ht="13.5">
      <c r="E12" s="39">
        <v>2007</v>
      </c>
      <c r="F12" s="40">
        <v>164592</v>
      </c>
      <c r="G12" s="40">
        <v>2016</v>
      </c>
      <c r="H12" s="41">
        <v>0.012248468941382326</v>
      </c>
    </row>
    <row r="13" spans="5:8" ht="13.5">
      <c r="E13" s="39">
        <v>2008</v>
      </c>
      <c r="F13" s="40">
        <v>185073</v>
      </c>
      <c r="G13" s="40">
        <v>2573</v>
      </c>
      <c r="H13" s="41">
        <v>0.01390262220853393</v>
      </c>
    </row>
    <row r="14" spans="5:8" ht="13.5">
      <c r="E14" s="39">
        <v>2009</v>
      </c>
      <c r="F14" s="40">
        <v>198249</v>
      </c>
      <c r="G14" s="40">
        <v>2805</v>
      </c>
      <c r="H14" s="41">
        <v>0.014148873386498798</v>
      </c>
    </row>
    <row r="15" spans="5:8" ht="13.5">
      <c r="E15" s="39">
        <v>2010</v>
      </c>
      <c r="F15" s="40">
        <v>207488</v>
      </c>
      <c r="G15" s="40">
        <v>3730</v>
      </c>
      <c r="H15" s="41">
        <v>0.01797694324491055</v>
      </c>
    </row>
    <row r="16" spans="5:8" ht="13.5">
      <c r="E16" s="39">
        <v>2011</v>
      </c>
      <c r="F16" s="40">
        <v>183071</v>
      </c>
      <c r="G16" s="40">
        <v>3409</v>
      </c>
      <c r="H16" s="41">
        <v>0.018621190685581004</v>
      </c>
    </row>
    <row r="17" spans="5:8" ht="13.5">
      <c r="E17" s="39">
        <v>2012</v>
      </c>
      <c r="F17" s="40">
        <v>195806</v>
      </c>
      <c r="G17" s="40">
        <v>3042</v>
      </c>
      <c r="H17" s="41">
        <v>0.015535785420262913</v>
      </c>
    </row>
    <row r="18" spans="5:8" ht="13.5">
      <c r="E18" s="39">
        <v>2013</v>
      </c>
      <c r="F18" s="40">
        <v>222419</v>
      </c>
      <c r="G18" s="40">
        <v>4370</v>
      </c>
      <c r="H18" s="41">
        <v>0.019647602048386153</v>
      </c>
    </row>
    <row r="19" spans="5:8" ht="13.5">
      <c r="E19" s="39">
        <v>2014</v>
      </c>
      <c r="F19" s="40">
        <v>222744</v>
      </c>
      <c r="G19" s="40">
        <v>5051</v>
      </c>
      <c r="H19" s="41">
        <v>0.022676256150558488</v>
      </c>
    </row>
    <row r="20" spans="5:8" ht="13.5">
      <c r="E20" s="39">
        <v>2015</v>
      </c>
      <c r="F20" s="40">
        <v>221961</v>
      </c>
      <c r="G20" s="40">
        <v>6793</v>
      </c>
      <c r="H20" s="41">
        <v>0.03060447556102198</v>
      </c>
    </row>
    <row r="21" spans="5:8" ht="13.5">
      <c r="E21" s="39">
        <v>2016</v>
      </c>
      <c r="F21" s="40">
        <v>219034</v>
      </c>
      <c r="G21" s="40">
        <v>10820</v>
      </c>
      <c r="H21" s="41">
        <v>0.04939872348585151</v>
      </c>
    </row>
    <row r="22" spans="5:8" ht="13.5">
      <c r="E22" s="39">
        <v>2017</v>
      </c>
      <c r="F22" s="40">
        <v>220403</v>
      </c>
      <c r="G22" s="40">
        <v>4551</v>
      </c>
      <c r="H22" s="41">
        <f aca="true" t="shared" si="0" ref="H22:H24">G22/F22</f>
        <v>0.020648539266706897</v>
      </c>
    </row>
    <row r="23" spans="5:8" ht="13.5">
      <c r="E23" s="39">
        <v>2018</v>
      </c>
      <c r="F23" s="40">
        <v>221842</v>
      </c>
      <c r="G23" s="40">
        <v>3758</v>
      </c>
      <c r="H23" s="41">
        <f t="shared" si="0"/>
        <v>0.016939984313159816</v>
      </c>
    </row>
    <row r="24" spans="5:8" ht="13.5">
      <c r="E24" s="39">
        <v>2019</v>
      </c>
      <c r="F24" s="40">
        <v>222173</v>
      </c>
      <c r="G24" s="40">
        <v>5105</v>
      </c>
      <c r="H24" s="41">
        <f t="shared" si="0"/>
        <v>0.02297758953608224</v>
      </c>
    </row>
  </sheetData>
  <sheetProtection selectLockedCells="1" selectUnlockedCells="1"/>
  <mergeCells count="4">
    <mergeCell ref="A1:A3"/>
    <mergeCell ref="B1:K1"/>
    <mergeCell ref="B2:K2"/>
    <mergeCell ref="B3:K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T7" sqref="T7"/>
    </sheetView>
  </sheetViews>
  <sheetFormatPr defaultColWidth="9.140625" defaultRowHeight="12.75"/>
  <cols>
    <col min="1" max="1" width="10.8515625" style="22" customWidth="1"/>
    <col min="2" max="2" width="18.7109375" style="22" customWidth="1"/>
    <col min="3" max="3" width="6.421875" style="22" customWidth="1"/>
    <col min="4" max="4" width="6.28125" style="22" customWidth="1"/>
    <col min="5" max="5" width="6.140625" style="22" customWidth="1"/>
    <col min="6" max="6" width="6.00390625" style="22" customWidth="1"/>
    <col min="7" max="7" width="5.7109375" style="22" customWidth="1"/>
    <col min="8" max="8" width="5.8515625" style="22" customWidth="1"/>
    <col min="9" max="9" width="5.57421875" style="22" customWidth="1"/>
    <col min="10" max="10" width="6.140625" style="22" customWidth="1"/>
    <col min="11" max="12" width="5.421875" style="22" customWidth="1"/>
    <col min="13" max="17" width="6.421875" style="22" customWidth="1"/>
    <col min="18" max="19" width="6.421875" style="23" customWidth="1"/>
    <col min="20" max="20" width="6.421875" style="22" customWidth="1"/>
    <col min="21" max="16384" width="9.140625" style="22" customWidth="1"/>
  </cols>
  <sheetData>
    <row r="1" spans="1:20" s="26" customFormat="1" ht="17.25" customHeight="1">
      <c r="A1" s="42" t="s">
        <v>56</v>
      </c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6" customFormat="1" ht="17.25" customHeight="1">
      <c r="A2" s="42"/>
      <c r="B2" s="27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26" customFormat="1" ht="18" customHeight="1">
      <c r="A3" s="42"/>
      <c r="B3" s="43" t="s">
        <v>48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6" spans="2:20" ht="13.5">
      <c r="B6" s="29" t="s">
        <v>24</v>
      </c>
      <c r="C6" s="29" t="s">
        <v>58</v>
      </c>
      <c r="D6" s="29" t="s">
        <v>59</v>
      </c>
      <c r="E6" s="29" t="s">
        <v>60</v>
      </c>
      <c r="F6" s="29" t="s">
        <v>61</v>
      </c>
      <c r="G6" s="29" t="s">
        <v>62</v>
      </c>
      <c r="H6" s="29" t="s">
        <v>63</v>
      </c>
      <c r="I6" s="29" t="s">
        <v>64</v>
      </c>
      <c r="J6" s="29" t="s">
        <v>65</v>
      </c>
      <c r="K6" s="29" t="s">
        <v>66</v>
      </c>
      <c r="L6" s="29" t="s">
        <v>67</v>
      </c>
      <c r="M6" s="29" t="s">
        <v>68</v>
      </c>
      <c r="N6" s="29" t="s">
        <v>69</v>
      </c>
      <c r="O6" s="29" t="s">
        <v>70</v>
      </c>
      <c r="P6" s="29" t="s">
        <v>71</v>
      </c>
      <c r="Q6" s="29" t="s">
        <v>72</v>
      </c>
      <c r="R6" s="29">
        <v>2017</v>
      </c>
      <c r="S6" s="29">
        <v>2018</v>
      </c>
      <c r="T6" s="29">
        <v>2019</v>
      </c>
    </row>
    <row r="7" spans="2:20" ht="27">
      <c r="B7" s="44" t="s">
        <v>73</v>
      </c>
      <c r="C7" s="45">
        <v>166.3491885633182</v>
      </c>
      <c r="D7" s="45">
        <v>167.45624163779988</v>
      </c>
      <c r="E7" s="45">
        <v>170.08578488340908</v>
      </c>
      <c r="F7" s="45">
        <v>171.60030587021856</v>
      </c>
      <c r="G7" s="45">
        <v>172.7398754442138</v>
      </c>
      <c r="H7" s="45">
        <v>171.67513145109606</v>
      </c>
      <c r="I7" s="45">
        <v>171.2908996479889</v>
      </c>
      <c r="J7" s="45">
        <v>171.38773223099454</v>
      </c>
      <c r="K7" s="45">
        <v>171.23721140486748</v>
      </c>
      <c r="L7" s="45">
        <v>174.99737935745225</v>
      </c>
      <c r="M7" s="45">
        <v>176.1527524547112</v>
      </c>
      <c r="N7" s="45">
        <v>179.88134815435964</v>
      </c>
      <c r="O7" s="45">
        <v>184.3478058076467</v>
      </c>
      <c r="P7" s="45">
        <v>187.91539667480808</v>
      </c>
      <c r="Q7" s="45">
        <v>192.0278919883772</v>
      </c>
      <c r="R7" s="30">
        <v>196</v>
      </c>
      <c r="S7" s="30">
        <v>201</v>
      </c>
      <c r="T7" s="30">
        <v>206</v>
      </c>
    </row>
    <row r="8" spans="2:20" ht="27">
      <c r="B8" s="44" t="s">
        <v>74</v>
      </c>
      <c r="C8" s="46">
        <v>48.872675136623634</v>
      </c>
      <c r="D8" s="46">
        <v>49.89544055155964</v>
      </c>
      <c r="E8" s="46">
        <v>50.97756672007603</v>
      </c>
      <c r="F8" s="46">
        <v>51.62798401763199</v>
      </c>
      <c r="G8" s="46">
        <v>52.595567515560106</v>
      </c>
      <c r="H8" s="46">
        <v>52.94438382380097</v>
      </c>
      <c r="I8" s="46">
        <v>53.57363589683774</v>
      </c>
      <c r="J8" s="46">
        <v>54.32829585168457</v>
      </c>
      <c r="K8" s="46">
        <v>54.90239348729248</v>
      </c>
      <c r="L8" s="46">
        <v>56.865051201460005</v>
      </c>
      <c r="M8" s="46">
        <v>57.75458314733939</v>
      </c>
      <c r="N8" s="46">
        <v>58.46086054664765</v>
      </c>
      <c r="O8" s="46">
        <v>59.375817429972344</v>
      </c>
      <c r="P8" s="46">
        <v>59.99922881700529</v>
      </c>
      <c r="Q8" s="46">
        <v>60.347309579135796</v>
      </c>
      <c r="R8" s="30">
        <v>61</v>
      </c>
      <c r="S8" s="30">
        <v>61</v>
      </c>
      <c r="T8" s="30">
        <v>61</v>
      </c>
    </row>
    <row r="9" spans="2:20" ht="13.5">
      <c r="B9" s="44" t="s">
        <v>75</v>
      </c>
      <c r="C9" s="46">
        <v>151.98312065082874</v>
      </c>
      <c r="D9" s="46">
        <v>154.72505186001143</v>
      </c>
      <c r="E9" s="46">
        <v>156.26593712899398</v>
      </c>
      <c r="F9" s="46">
        <v>153.65673872926524</v>
      </c>
      <c r="G9" s="46">
        <v>153.83827250570502</v>
      </c>
      <c r="H9" s="46">
        <v>150.67031865450238</v>
      </c>
      <c r="I9" s="46">
        <v>149.56902394088323</v>
      </c>
      <c r="J9" s="46">
        <v>150.53996005499965</v>
      </c>
      <c r="K9" s="46">
        <v>153.11577483804015</v>
      </c>
      <c r="L9" s="46">
        <v>153.16975743025085</v>
      </c>
      <c r="M9" s="46">
        <v>151.8380682991287</v>
      </c>
      <c r="N9" s="46">
        <v>149.4121913626885</v>
      </c>
      <c r="O9" s="46">
        <v>150.1595637245001</v>
      </c>
      <c r="P9" s="46">
        <v>150.6386217464062</v>
      </c>
      <c r="Q9" s="46">
        <v>152.30681115950986</v>
      </c>
      <c r="R9" s="30">
        <v>153</v>
      </c>
      <c r="S9" s="30">
        <v>155</v>
      </c>
      <c r="T9" s="30">
        <v>157</v>
      </c>
    </row>
    <row r="10" spans="2:20" ht="40.5">
      <c r="B10" s="44" t="s">
        <v>76</v>
      </c>
      <c r="C10" s="46">
        <v>109.66477902199794</v>
      </c>
      <c r="D10" s="46">
        <v>110.01996259519467</v>
      </c>
      <c r="E10" s="46">
        <v>112.17603743917424</v>
      </c>
      <c r="F10" s="46">
        <v>113.71190295240379</v>
      </c>
      <c r="G10" s="46">
        <v>116.92716651040112</v>
      </c>
      <c r="H10" s="46">
        <v>118.08770809658257</v>
      </c>
      <c r="I10" s="46">
        <v>120.86561538108485</v>
      </c>
      <c r="J10" s="46">
        <v>124.57807880287216</v>
      </c>
      <c r="K10" s="46">
        <v>128.64181692040975</v>
      </c>
      <c r="L10" s="46">
        <v>133.0713293915946</v>
      </c>
      <c r="M10" s="46">
        <v>136.30035975980744</v>
      </c>
      <c r="N10" s="46">
        <v>137.8539561737305</v>
      </c>
      <c r="O10" s="46">
        <v>141.9707365685159</v>
      </c>
      <c r="P10" s="46">
        <v>145.29109809889854</v>
      </c>
      <c r="Q10" s="46">
        <v>147.7860068235573</v>
      </c>
      <c r="R10" s="30">
        <v>149</v>
      </c>
      <c r="S10" s="30">
        <v>150</v>
      </c>
      <c r="T10" s="30">
        <v>151</v>
      </c>
    </row>
    <row r="11" s="22" customFormat="1" ht="13.5">
      <c r="Q11" s="23"/>
    </row>
    <row r="13" spans="2:20" ht="26.25" customHeight="1">
      <c r="B13" s="47" t="s">
        <v>73</v>
      </c>
      <c r="C13" s="48" t="s">
        <v>77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5" spans="2:20" ht="36" customHeight="1">
      <c r="B15" s="49" t="s">
        <v>78</v>
      </c>
      <c r="C15" s="48" t="s">
        <v>79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7" spans="2:20" ht="27.75" customHeight="1">
      <c r="B17" s="47" t="s">
        <v>80</v>
      </c>
      <c r="C17" s="48" t="s">
        <v>81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9" spans="2:20" ht="37.5" customHeight="1">
      <c r="B19" s="47" t="s">
        <v>82</v>
      </c>
      <c r="C19" s="48" t="s">
        <v>83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</sheetData>
  <sheetProtection selectLockedCells="1" selectUnlockedCells="1"/>
  <mergeCells count="8">
    <mergeCell ref="A1:A3"/>
    <mergeCell ref="B1:T1"/>
    <mergeCell ref="B2:T2"/>
    <mergeCell ref="B3:T3"/>
    <mergeCell ref="C13:T13"/>
    <mergeCell ref="C15:T15"/>
    <mergeCell ref="C17:T17"/>
    <mergeCell ref="C19:T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20" sqref="I20"/>
    </sheetView>
  </sheetViews>
  <sheetFormatPr defaultColWidth="9.140625" defaultRowHeight="12.75"/>
  <cols>
    <col min="1" max="1" width="12.00390625" style="50" customWidth="1"/>
    <col min="2" max="3" width="9.140625" style="50" customWidth="1"/>
    <col min="4" max="4" width="4.28125" style="50" customWidth="1"/>
    <col min="5" max="5" width="14.421875" style="50" customWidth="1"/>
    <col min="6" max="6" width="10.57421875" style="51" customWidth="1"/>
    <col min="7" max="7" width="12.140625" style="51" customWidth="1"/>
    <col min="8" max="8" width="9.8515625" style="51" customWidth="1"/>
    <col min="9" max="9" width="8.7109375" style="51" customWidth="1"/>
    <col min="10" max="16384" width="9.140625" style="50" customWidth="1"/>
  </cols>
  <sheetData>
    <row r="1" spans="1:11" s="52" customFormat="1" ht="17.25" customHeight="1">
      <c r="A1" s="42" t="s">
        <v>84</v>
      </c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s="52" customFormat="1" ht="17.25" customHeight="1">
      <c r="A2" s="42"/>
      <c r="B2" s="27" t="s">
        <v>85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s="52" customFormat="1" ht="17.25">
      <c r="A3" s="42"/>
      <c r="B3" s="43">
        <v>2019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7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</row>
    <row r="6" spans="5:9" ht="13.5">
      <c r="E6" s="55" t="s">
        <v>86</v>
      </c>
      <c r="F6" s="56" t="s">
        <v>87</v>
      </c>
      <c r="G6" s="56" t="s">
        <v>88</v>
      </c>
      <c r="H6" s="56" t="s">
        <v>89</v>
      </c>
      <c r="I6" s="56" t="s">
        <v>90</v>
      </c>
    </row>
    <row r="7" spans="5:9" ht="13.5">
      <c r="E7" s="57" t="s">
        <v>91</v>
      </c>
      <c r="F7" s="58">
        <v>187</v>
      </c>
      <c r="G7" s="58">
        <v>61</v>
      </c>
      <c r="H7" s="58">
        <v>148</v>
      </c>
      <c r="I7" s="58">
        <v>153</v>
      </c>
    </row>
    <row r="8" spans="5:9" ht="13.5">
      <c r="E8" s="57" t="s">
        <v>92</v>
      </c>
      <c r="F8" s="58">
        <v>189</v>
      </c>
      <c r="G8" s="58">
        <v>60</v>
      </c>
      <c r="H8" s="58">
        <v>164</v>
      </c>
      <c r="I8" s="58">
        <v>156</v>
      </c>
    </row>
    <row r="9" spans="5:9" ht="13.5">
      <c r="E9" s="57" t="s">
        <v>93</v>
      </c>
      <c r="F9" s="58">
        <v>191</v>
      </c>
      <c r="G9" s="58">
        <v>59</v>
      </c>
      <c r="H9" s="58">
        <v>155</v>
      </c>
      <c r="I9" s="58">
        <v>159</v>
      </c>
    </row>
    <row r="10" spans="5:9" ht="13.5">
      <c r="E10" s="57" t="s">
        <v>94</v>
      </c>
      <c r="F10" s="58">
        <v>208</v>
      </c>
      <c r="G10" s="58">
        <v>61</v>
      </c>
      <c r="H10" s="58">
        <v>162</v>
      </c>
      <c r="I10" s="58">
        <v>155</v>
      </c>
    </row>
    <row r="11" spans="5:9" ht="13.5">
      <c r="E11" s="57" t="s">
        <v>95</v>
      </c>
      <c r="F11" s="58">
        <v>243</v>
      </c>
      <c r="G11" s="58">
        <v>64</v>
      </c>
      <c r="H11" s="58">
        <v>171</v>
      </c>
      <c r="I11" s="58">
        <v>164</v>
      </c>
    </row>
    <row r="12" spans="5:9" ht="13.5">
      <c r="E12" s="57" t="s">
        <v>96</v>
      </c>
      <c r="F12" s="58">
        <v>183</v>
      </c>
      <c r="G12" s="58">
        <v>61</v>
      </c>
      <c r="H12" s="58">
        <v>146</v>
      </c>
      <c r="I12" s="58">
        <v>150</v>
      </c>
    </row>
    <row r="13" spans="5:9" ht="13.5">
      <c r="E13" s="57" t="s">
        <v>97</v>
      </c>
      <c r="F13" s="58">
        <v>187</v>
      </c>
      <c r="G13" s="58">
        <v>61</v>
      </c>
      <c r="H13" s="58">
        <v>147</v>
      </c>
      <c r="I13" s="58">
        <v>155</v>
      </c>
    </row>
    <row r="14" spans="5:9" ht="13.5">
      <c r="E14" s="57" t="s">
        <v>98</v>
      </c>
      <c r="F14" s="58">
        <v>215</v>
      </c>
      <c r="G14" s="58">
        <v>63</v>
      </c>
      <c r="H14" s="58">
        <v>159</v>
      </c>
      <c r="I14" s="58">
        <v>157</v>
      </c>
    </row>
    <row r="15" spans="5:9" ht="13.5">
      <c r="E15" s="57" t="s">
        <v>99</v>
      </c>
      <c r="F15" s="58">
        <v>222</v>
      </c>
      <c r="G15" s="58">
        <v>65</v>
      </c>
      <c r="H15" s="58">
        <v>161</v>
      </c>
      <c r="I15" s="58">
        <v>155</v>
      </c>
    </row>
    <row r="16" spans="5:9" ht="13.5">
      <c r="E16" s="57" t="s">
        <v>100</v>
      </c>
      <c r="F16" s="58">
        <v>183</v>
      </c>
      <c r="G16" s="58">
        <v>59</v>
      </c>
      <c r="H16" s="58">
        <v>149</v>
      </c>
      <c r="I16" s="58">
        <v>152</v>
      </c>
    </row>
    <row r="17" spans="5:9" ht="13.5">
      <c r="E17" s="57" t="s">
        <v>101</v>
      </c>
      <c r="F17" s="58">
        <v>212</v>
      </c>
      <c r="G17" s="58">
        <v>60</v>
      </c>
      <c r="H17" s="58">
        <v>169</v>
      </c>
      <c r="I17" s="58">
        <v>165</v>
      </c>
    </row>
    <row r="18" spans="5:9" ht="13.5">
      <c r="E18" s="57" t="s">
        <v>102</v>
      </c>
      <c r="F18" s="58">
        <v>217</v>
      </c>
      <c r="G18" s="58">
        <v>61</v>
      </c>
      <c r="H18" s="58">
        <v>160</v>
      </c>
      <c r="I18" s="58">
        <v>143</v>
      </c>
    </row>
    <row r="19" spans="5:9" ht="13.5">
      <c r="E19" s="57" t="s">
        <v>103</v>
      </c>
      <c r="F19" s="58">
        <v>190</v>
      </c>
      <c r="G19" s="58">
        <v>61</v>
      </c>
      <c r="H19" s="58">
        <v>156</v>
      </c>
      <c r="I19" s="58">
        <v>158</v>
      </c>
    </row>
    <row r="20" spans="5:9" ht="13.5">
      <c r="E20" s="59" t="s">
        <v>104</v>
      </c>
      <c r="F20" s="60">
        <v>206</v>
      </c>
      <c r="G20" s="60">
        <v>61</v>
      </c>
      <c r="H20" s="60">
        <v>157</v>
      </c>
      <c r="I20" s="60">
        <v>151</v>
      </c>
    </row>
  </sheetData>
  <sheetProtection selectLockedCells="1" selectUnlockedCells="1"/>
  <mergeCells count="4">
    <mergeCell ref="A1:A3"/>
    <mergeCell ref="B1:K1"/>
    <mergeCell ref="B2:K2"/>
    <mergeCell ref="B3:K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B1">
      <selection activeCell="C6" sqref="C6"/>
    </sheetView>
  </sheetViews>
  <sheetFormatPr defaultColWidth="9.140625" defaultRowHeight="12.75"/>
  <cols>
    <col min="1" max="1" width="10.57421875" style="61" customWidth="1"/>
    <col min="2" max="2" width="10.28125" style="61" customWidth="1"/>
    <col min="3" max="3" width="19.28125" style="61" customWidth="1"/>
    <col min="4" max="19" width="6.7109375" style="61" customWidth="1"/>
    <col min="20" max="21" width="8.00390625" style="61" customWidth="1"/>
    <col min="22" max="16384" width="9.140625" style="61" customWidth="1"/>
  </cols>
  <sheetData>
    <row r="1" spans="1:21" s="13" customFormat="1" ht="16.5" customHeight="1">
      <c r="A1" s="3" t="s">
        <v>105</v>
      </c>
      <c r="B1" s="42" t="s">
        <v>105</v>
      </c>
      <c r="C1" s="12" t="s">
        <v>13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17.25">
      <c r="A2" s="3"/>
      <c r="B2" s="42"/>
      <c r="C2" s="14" t="s">
        <v>106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3" customFormat="1" ht="17.25">
      <c r="A3" s="3"/>
      <c r="B3" s="42"/>
      <c r="C3" s="62" t="s">
        <v>107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6" spans="3:21" s="63" customFormat="1" ht="13.5">
      <c r="C6" s="64" t="s">
        <v>24</v>
      </c>
      <c r="D6" s="64" t="s">
        <v>60</v>
      </c>
      <c r="E6" s="64" t="s">
        <v>61</v>
      </c>
      <c r="F6" s="64" t="s">
        <v>62</v>
      </c>
      <c r="G6" s="64" t="s">
        <v>63</v>
      </c>
      <c r="H6" s="64" t="s">
        <v>64</v>
      </c>
      <c r="I6" s="64" t="s">
        <v>65</v>
      </c>
      <c r="J6" s="64" t="s">
        <v>66</v>
      </c>
      <c r="K6" s="64" t="s">
        <v>67</v>
      </c>
      <c r="L6" s="64" t="s">
        <v>68</v>
      </c>
      <c r="M6" s="64" t="s">
        <v>69</v>
      </c>
      <c r="N6" s="64" t="s">
        <v>70</v>
      </c>
      <c r="O6" s="64" t="s">
        <v>71</v>
      </c>
      <c r="P6" s="64" t="s">
        <v>72</v>
      </c>
      <c r="Q6" s="64" t="s">
        <v>108</v>
      </c>
      <c r="R6" s="64">
        <v>2018</v>
      </c>
      <c r="S6" s="64">
        <v>2019</v>
      </c>
      <c r="T6" s="64" t="s">
        <v>109</v>
      </c>
      <c r="U6" s="64" t="s">
        <v>110</v>
      </c>
    </row>
    <row r="7" spans="3:21" ht="13.5">
      <c r="C7" s="65" t="s">
        <v>111</v>
      </c>
      <c r="D7" s="66">
        <v>61.7</v>
      </c>
      <c r="E7" s="66">
        <v>62.9</v>
      </c>
      <c r="F7" s="66">
        <v>63.8</v>
      </c>
      <c r="G7" s="66">
        <v>64</v>
      </c>
      <c r="H7" s="66">
        <v>64.7</v>
      </c>
      <c r="I7" s="66">
        <v>62.5</v>
      </c>
      <c r="J7" s="66">
        <v>61.8</v>
      </c>
      <c r="K7" s="66">
        <v>63.2</v>
      </c>
      <c r="L7" s="66">
        <v>63.1</v>
      </c>
      <c r="M7" s="66">
        <v>61.6</v>
      </c>
      <c r="N7" s="66">
        <v>61.4</v>
      </c>
      <c r="O7" s="66">
        <v>62.8</v>
      </c>
      <c r="P7" s="66">
        <v>63.9</v>
      </c>
      <c r="Q7" s="67">
        <v>65</v>
      </c>
      <c r="R7" s="67">
        <v>65.8</v>
      </c>
      <c r="S7" s="67">
        <v>65.4</v>
      </c>
      <c r="T7" s="68">
        <v>66</v>
      </c>
      <c r="U7" s="68">
        <v>59</v>
      </c>
    </row>
    <row r="8" spans="3:21" ht="13.5">
      <c r="C8" s="65" t="s">
        <v>112</v>
      </c>
      <c r="D8" s="66">
        <v>71.6</v>
      </c>
      <c r="E8" s="66">
        <v>72.5</v>
      </c>
      <c r="F8" s="66">
        <v>72.1</v>
      </c>
      <c r="G8" s="66">
        <v>72.1</v>
      </c>
      <c r="H8" s="66">
        <v>72.1</v>
      </c>
      <c r="I8" s="66">
        <v>70.5</v>
      </c>
      <c r="J8" s="66">
        <v>69.1</v>
      </c>
      <c r="K8" s="66">
        <v>70</v>
      </c>
      <c r="L8" s="66">
        <v>69.4</v>
      </c>
      <c r="M8" s="66">
        <v>67.7</v>
      </c>
      <c r="N8" s="66">
        <v>67.3</v>
      </c>
      <c r="O8" s="66">
        <v>69.7</v>
      </c>
      <c r="P8" s="66">
        <v>69.9</v>
      </c>
      <c r="Q8" s="67">
        <v>70.9</v>
      </c>
      <c r="R8" s="67">
        <v>71.8</v>
      </c>
      <c r="S8" s="67">
        <v>71.2</v>
      </c>
      <c r="T8" s="68">
        <v>72.8</v>
      </c>
      <c r="U8" s="68">
        <v>68</v>
      </c>
    </row>
    <row r="9" spans="3:21" ht="13.5">
      <c r="C9" s="65" t="s">
        <v>113</v>
      </c>
      <c r="D9" s="66">
        <v>51.9</v>
      </c>
      <c r="E9" s="66">
        <v>53.5</v>
      </c>
      <c r="F9" s="66">
        <v>55.6</v>
      </c>
      <c r="G9" s="66">
        <v>56.1</v>
      </c>
      <c r="H9" s="66">
        <v>57.4</v>
      </c>
      <c r="I9" s="66">
        <v>54.7</v>
      </c>
      <c r="J9" s="66">
        <v>54.5</v>
      </c>
      <c r="K9" s="66">
        <v>56.5</v>
      </c>
      <c r="L9" s="66">
        <v>56.9</v>
      </c>
      <c r="M9" s="66">
        <v>55.7</v>
      </c>
      <c r="N9" s="66">
        <v>55.5</v>
      </c>
      <c r="O9" s="66">
        <v>56</v>
      </c>
      <c r="P9" s="66">
        <v>58</v>
      </c>
      <c r="Q9" s="67">
        <v>59.2</v>
      </c>
      <c r="R9" s="67">
        <v>59.8</v>
      </c>
      <c r="S9" s="67">
        <v>56.9</v>
      </c>
      <c r="T9" s="68">
        <v>59.7</v>
      </c>
      <c r="U9" s="68">
        <v>50.1</v>
      </c>
    </row>
    <row r="10" spans="3:21" ht="13.5">
      <c r="C10" s="65" t="s">
        <v>114</v>
      </c>
      <c r="D10" s="66">
        <v>6.2</v>
      </c>
      <c r="E10" s="66">
        <v>4.9</v>
      </c>
      <c r="F10" s="66">
        <v>4.2</v>
      </c>
      <c r="G10" s="66">
        <v>4.6</v>
      </c>
      <c r="H10" s="66">
        <v>5.6</v>
      </c>
      <c r="I10" s="66">
        <v>8.3</v>
      </c>
      <c r="J10" s="66">
        <v>9.3</v>
      </c>
      <c r="K10" s="66">
        <v>9.1</v>
      </c>
      <c r="L10" s="66">
        <v>9.8</v>
      </c>
      <c r="M10" s="66">
        <v>11.3</v>
      </c>
      <c r="N10" s="66">
        <v>12.9</v>
      </c>
      <c r="O10" s="66">
        <v>11.9</v>
      </c>
      <c r="P10" s="66">
        <v>10.4</v>
      </c>
      <c r="Q10" s="67">
        <v>9.4</v>
      </c>
      <c r="R10" s="67">
        <v>9.2</v>
      </c>
      <c r="S10" s="67">
        <v>8.3</v>
      </c>
      <c r="T10" s="68">
        <v>7.6</v>
      </c>
      <c r="U10" s="68">
        <v>10</v>
      </c>
    </row>
    <row r="11" spans="3:21" ht="13.5">
      <c r="C11" s="65" t="s">
        <v>115</v>
      </c>
      <c r="D11" s="66">
        <v>5.2</v>
      </c>
      <c r="E11" s="66">
        <v>3.4</v>
      </c>
      <c r="F11" s="66">
        <v>3.5</v>
      </c>
      <c r="G11" s="66">
        <v>4.1</v>
      </c>
      <c r="H11" s="66">
        <v>4.8</v>
      </c>
      <c r="I11" s="66">
        <v>7.4</v>
      </c>
      <c r="J11" s="66">
        <v>8.9</v>
      </c>
      <c r="K11" s="66">
        <v>8.2</v>
      </c>
      <c r="L11" s="66">
        <v>9</v>
      </c>
      <c r="M11" s="66">
        <v>11.1</v>
      </c>
      <c r="N11" s="66">
        <v>12.6</v>
      </c>
      <c r="O11" s="66">
        <v>11.7</v>
      </c>
      <c r="P11" s="66">
        <v>10</v>
      </c>
      <c r="Q11" s="67">
        <v>8.4</v>
      </c>
      <c r="R11" s="67">
        <v>8.8</v>
      </c>
      <c r="S11" s="67">
        <v>7</v>
      </c>
      <c r="T11" s="68">
        <v>6.3</v>
      </c>
      <c r="U11" s="68">
        <v>9.1</v>
      </c>
    </row>
    <row r="12" spans="3:21" ht="13.5">
      <c r="C12" s="65" t="s">
        <v>116</v>
      </c>
      <c r="D12" s="66">
        <v>7.5</v>
      </c>
      <c r="E12" s="66">
        <v>6.7</v>
      </c>
      <c r="F12" s="66">
        <v>5.1</v>
      </c>
      <c r="G12" s="66">
        <v>5.3</v>
      </c>
      <c r="H12" s="66">
        <v>6.7</v>
      </c>
      <c r="I12" s="66">
        <v>9.4</v>
      </c>
      <c r="J12" s="66">
        <v>9.8</v>
      </c>
      <c r="K12" s="66">
        <v>10</v>
      </c>
      <c r="L12" s="66">
        <v>10.7</v>
      </c>
      <c r="M12" s="66">
        <v>11.5</v>
      </c>
      <c r="N12" s="66">
        <v>13.33</v>
      </c>
      <c r="O12" s="66">
        <v>12.2</v>
      </c>
      <c r="P12" s="66">
        <v>10.9</v>
      </c>
      <c r="Q12" s="67">
        <v>10.5</v>
      </c>
      <c r="R12" s="67">
        <v>9.8</v>
      </c>
      <c r="S12" s="67">
        <v>9.8</v>
      </c>
      <c r="T12" s="68">
        <v>9.2</v>
      </c>
      <c r="U12" s="68">
        <v>11.1</v>
      </c>
    </row>
    <row r="13" spans="3:21" ht="13.5">
      <c r="C13" s="65" t="s">
        <v>117</v>
      </c>
      <c r="D13" s="66">
        <v>18.1</v>
      </c>
      <c r="E13" s="66">
        <v>17.8</v>
      </c>
      <c r="F13" s="66">
        <v>17.7</v>
      </c>
      <c r="G13" s="66">
        <v>18</v>
      </c>
      <c r="H13" s="66">
        <v>18.3</v>
      </c>
      <c r="I13" s="66">
        <v>30.9</v>
      </c>
      <c r="J13" s="66">
        <v>33</v>
      </c>
      <c r="K13" s="66">
        <v>28.8</v>
      </c>
      <c r="L13" s="66">
        <v>34.1</v>
      </c>
      <c r="M13" s="66">
        <v>46.7</v>
      </c>
      <c r="N13" s="66">
        <v>49.9</v>
      </c>
      <c r="O13" s="66">
        <v>44.9</v>
      </c>
      <c r="P13" s="66">
        <v>40.8</v>
      </c>
      <c r="Q13" s="67">
        <v>35.9</v>
      </c>
      <c r="R13" s="67">
        <v>32.9</v>
      </c>
      <c r="S13" s="67">
        <v>28.8</v>
      </c>
      <c r="T13" s="68">
        <v>26.8</v>
      </c>
      <c r="U13" s="68">
        <v>29.2</v>
      </c>
    </row>
    <row r="14" spans="3:21" ht="13.5">
      <c r="C14" s="65" t="s">
        <v>118</v>
      </c>
      <c r="D14" s="66">
        <v>8.3</v>
      </c>
      <c r="E14" s="66">
        <v>5.9</v>
      </c>
      <c r="F14" s="66">
        <v>4.8</v>
      </c>
      <c r="G14" s="66">
        <v>6.1</v>
      </c>
      <c r="H14" s="66">
        <v>7.9</v>
      </c>
      <c r="I14" s="66">
        <v>10</v>
      </c>
      <c r="J14" s="66">
        <v>11.7</v>
      </c>
      <c r="K14" s="66">
        <v>11.3</v>
      </c>
      <c r="L14" s="66">
        <v>12.6</v>
      </c>
      <c r="M14" s="66">
        <v>16.3</v>
      </c>
      <c r="N14" s="66">
        <v>19</v>
      </c>
      <c r="O14" s="66">
        <v>18.4</v>
      </c>
      <c r="P14" s="66">
        <v>15.3</v>
      </c>
      <c r="Q14" s="67">
        <v>13.9</v>
      </c>
      <c r="R14" s="67">
        <v>13.2</v>
      </c>
      <c r="S14" s="67">
        <v>10.8</v>
      </c>
      <c r="T14" s="68">
        <v>10</v>
      </c>
      <c r="U14" s="68">
        <v>14.8</v>
      </c>
    </row>
    <row r="15" spans="3:21" ht="13.5">
      <c r="C15" s="65" t="s">
        <v>119</v>
      </c>
      <c r="D15" s="66">
        <v>3.8</v>
      </c>
      <c r="E15" s="66">
        <v>3</v>
      </c>
      <c r="F15" s="66">
        <v>2.7</v>
      </c>
      <c r="G15" s="66">
        <v>2.9</v>
      </c>
      <c r="H15" s="66">
        <v>3.7</v>
      </c>
      <c r="I15" s="66">
        <v>5.7</v>
      </c>
      <c r="J15" s="66">
        <v>6.5</v>
      </c>
      <c r="K15" s="66">
        <v>6.7</v>
      </c>
      <c r="L15" s="66">
        <v>6.9</v>
      </c>
      <c r="M15" s="66">
        <v>7.3</v>
      </c>
      <c r="N15" s="66">
        <v>8.5</v>
      </c>
      <c r="O15" s="66">
        <v>7.8</v>
      </c>
      <c r="P15" s="66">
        <v>7.2</v>
      </c>
      <c r="Q15" s="67">
        <v>6.4</v>
      </c>
      <c r="R15" s="67">
        <v>6.5</v>
      </c>
      <c r="S15" s="67">
        <v>6.3</v>
      </c>
      <c r="T15" s="68">
        <v>5.7</v>
      </c>
      <c r="U15" s="68">
        <v>7.3</v>
      </c>
    </row>
    <row r="16" spans="3:20" ht="13.5" customHeight="1">
      <c r="C16" s="6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70"/>
      <c r="R16" s="63"/>
      <c r="S16" s="63"/>
      <c r="T16" s="63"/>
    </row>
    <row r="19" ht="13.5" customHeight="1"/>
    <row r="20" spans="3:20" ht="14.25" customHeight="1">
      <c r="C20" s="71" t="s">
        <v>120</v>
      </c>
      <c r="D20" s="72" t="s">
        <v>121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3:9" ht="14.25">
      <c r="C21" s="73"/>
      <c r="D21" s="74"/>
      <c r="E21" s="74"/>
      <c r="F21" s="74"/>
      <c r="G21" s="74"/>
      <c r="H21" s="74"/>
      <c r="I21" s="74"/>
    </row>
    <row r="22" spans="3:9" ht="13.5" customHeight="1">
      <c r="C22" s="73"/>
      <c r="D22" s="73"/>
      <c r="E22" s="73"/>
      <c r="F22" s="73"/>
      <c r="G22" s="73"/>
      <c r="H22" s="73"/>
      <c r="I22" s="73"/>
    </row>
    <row r="23" spans="3:20" ht="14.25" customHeight="1">
      <c r="C23" s="71" t="s">
        <v>122</v>
      </c>
      <c r="D23" s="72" t="s">
        <v>123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</sheetData>
  <sheetProtection selectLockedCells="1" selectUnlockedCells="1"/>
  <mergeCells count="7">
    <mergeCell ref="A1:A3"/>
    <mergeCell ref="B1:B3"/>
    <mergeCell ref="C1:U1"/>
    <mergeCell ref="C2:U2"/>
    <mergeCell ref="C3:U3"/>
    <mergeCell ref="D20:T20"/>
    <mergeCell ref="D23:T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B2" sqref="B2"/>
    </sheetView>
  </sheetViews>
  <sheetFormatPr defaultColWidth="9.140625" defaultRowHeight="12.75"/>
  <cols>
    <col min="1" max="1" width="11.140625" style="69" customWidth="1"/>
    <col min="2" max="2" width="25.00390625" style="75" customWidth="1"/>
    <col min="3" max="16384" width="9.140625" style="75" customWidth="1"/>
  </cols>
  <sheetData>
    <row r="1" spans="1:14" s="77" customFormat="1" ht="16.5" customHeight="1">
      <c r="A1" s="42" t="s">
        <v>124</v>
      </c>
      <c r="B1" s="76" t="s">
        <v>125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77" customFormat="1" ht="18">
      <c r="A2" s="42"/>
      <c r="B2" s="78" t="s">
        <v>126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4.25" customHeight="1">
      <c r="A3" s="42"/>
      <c r="B3" s="79" t="s">
        <v>127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6.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 ht="14.25" customHeight="1">
      <c r="B6" s="81"/>
      <c r="C6" s="82" t="s">
        <v>128</v>
      </c>
      <c r="D6" s="82"/>
      <c r="E6" s="82"/>
      <c r="F6" s="82" t="s">
        <v>129</v>
      </c>
      <c r="G6" s="82"/>
      <c r="H6" s="82"/>
      <c r="I6" s="83" t="s">
        <v>130</v>
      </c>
      <c r="J6" s="83"/>
      <c r="K6" s="83"/>
      <c r="L6" s="83"/>
      <c r="M6" s="83"/>
      <c r="N6" s="83"/>
    </row>
    <row r="7" spans="2:14" ht="14.25">
      <c r="B7" s="81"/>
      <c r="C7" s="64" t="s">
        <v>131</v>
      </c>
      <c r="D7" s="64" t="s">
        <v>132</v>
      </c>
      <c r="E7" s="64" t="s">
        <v>133</v>
      </c>
      <c r="F7" s="64" t="s">
        <v>131</v>
      </c>
      <c r="G7" s="64" t="s">
        <v>132</v>
      </c>
      <c r="H7" s="64" t="s">
        <v>133</v>
      </c>
      <c r="I7" s="38" t="s">
        <v>134</v>
      </c>
      <c r="J7" s="38"/>
      <c r="K7" s="38" t="s">
        <v>135</v>
      </c>
      <c r="L7" s="38"/>
      <c r="M7" s="38" t="s">
        <v>136</v>
      </c>
      <c r="N7" s="38"/>
    </row>
    <row r="8" spans="2:14" ht="14.25">
      <c r="B8" s="81"/>
      <c r="C8" s="64"/>
      <c r="D8" s="64"/>
      <c r="E8" s="64"/>
      <c r="F8" s="64"/>
      <c r="G8" s="64"/>
      <c r="H8" s="64"/>
      <c r="I8" s="84" t="s">
        <v>137</v>
      </c>
      <c r="J8" s="84" t="s">
        <v>138</v>
      </c>
      <c r="K8" s="84" t="s">
        <v>139</v>
      </c>
      <c r="L8" s="84" t="s">
        <v>138</v>
      </c>
      <c r="M8" s="84" t="s">
        <v>140</v>
      </c>
      <c r="N8" s="84" t="s">
        <v>141</v>
      </c>
    </row>
    <row r="9" spans="2:14" ht="15">
      <c r="B9" s="85" t="s">
        <v>142</v>
      </c>
      <c r="C9" s="86">
        <v>77759</v>
      </c>
      <c r="D9" s="86">
        <v>70278</v>
      </c>
      <c r="E9" s="87">
        <f aca="true" t="shared" si="0" ref="E9:E12">C9+D9</f>
        <v>148037</v>
      </c>
      <c r="F9" s="86">
        <v>67184</v>
      </c>
      <c r="G9" s="86">
        <v>67222</v>
      </c>
      <c r="H9" s="87">
        <f aca="true" t="shared" si="1" ref="H9:H12">F9+G9</f>
        <v>134406</v>
      </c>
      <c r="I9" s="88">
        <f aca="true" t="shared" si="2" ref="I9:I12">F9-C9</f>
        <v>-10575</v>
      </c>
      <c r="J9" s="89">
        <f aca="true" t="shared" si="3" ref="J9:J12">F9/C9%-100</f>
        <v>-13.59971193045179</v>
      </c>
      <c r="K9" s="90">
        <f aca="true" t="shared" si="4" ref="K9:K12">G9-D9</f>
        <v>-3056</v>
      </c>
      <c r="L9" s="89">
        <f aca="true" t="shared" si="5" ref="L9:L12">G9/D9%-100</f>
        <v>-4.348444748000787</v>
      </c>
      <c r="M9" s="90">
        <f aca="true" t="shared" si="6" ref="M9:M12">H9-E9</f>
        <v>-13631</v>
      </c>
      <c r="N9" s="89">
        <f aca="true" t="shared" si="7" ref="N9:N12">H9/E9%-100</f>
        <v>-9.207833176840921</v>
      </c>
    </row>
    <row r="10" spans="2:14" ht="15">
      <c r="B10" s="91" t="s">
        <v>143</v>
      </c>
      <c r="C10" s="86">
        <v>46782</v>
      </c>
      <c r="D10" s="86">
        <v>50026</v>
      </c>
      <c r="E10" s="87">
        <f t="shared" si="0"/>
        <v>96808</v>
      </c>
      <c r="F10" s="86">
        <v>42235</v>
      </c>
      <c r="G10" s="86">
        <v>46921</v>
      </c>
      <c r="H10" s="87">
        <f t="shared" si="1"/>
        <v>89156</v>
      </c>
      <c r="I10" s="92">
        <f t="shared" si="2"/>
        <v>-4547</v>
      </c>
      <c r="J10" s="89">
        <f t="shared" si="3"/>
        <v>-9.719550254371342</v>
      </c>
      <c r="K10" s="90">
        <f t="shared" si="4"/>
        <v>-3105</v>
      </c>
      <c r="L10" s="89">
        <f t="shared" si="5"/>
        <v>-6.206772478311279</v>
      </c>
      <c r="M10" s="90">
        <f t="shared" si="6"/>
        <v>-7652</v>
      </c>
      <c r="N10" s="89">
        <f t="shared" si="7"/>
        <v>-7.904305429303363</v>
      </c>
    </row>
    <row r="11" spans="2:14" ht="15">
      <c r="B11" s="91" t="s">
        <v>144</v>
      </c>
      <c r="C11" s="86">
        <v>42087</v>
      </c>
      <c r="D11" s="86">
        <v>47909</v>
      </c>
      <c r="E11" s="87">
        <f t="shared" si="0"/>
        <v>89996</v>
      </c>
      <c r="F11" s="86">
        <v>38720</v>
      </c>
      <c r="G11" s="86">
        <v>43583</v>
      </c>
      <c r="H11" s="87">
        <f t="shared" si="1"/>
        <v>82303</v>
      </c>
      <c r="I11" s="92">
        <f t="shared" si="2"/>
        <v>-3367</v>
      </c>
      <c r="J11" s="89">
        <f t="shared" si="3"/>
        <v>-8.000095041224128</v>
      </c>
      <c r="K11" s="90">
        <f t="shared" si="4"/>
        <v>-4326</v>
      </c>
      <c r="L11" s="89">
        <f t="shared" si="5"/>
        <v>-9.029618652027793</v>
      </c>
      <c r="M11" s="90">
        <f t="shared" si="6"/>
        <v>-7693</v>
      </c>
      <c r="N11" s="89">
        <f t="shared" si="7"/>
        <v>-8.5481576958976</v>
      </c>
    </row>
    <row r="12" spans="2:14" ht="15">
      <c r="B12" s="93" t="s">
        <v>145</v>
      </c>
      <c r="C12" s="86">
        <v>32509</v>
      </c>
      <c r="D12" s="86">
        <v>35920</v>
      </c>
      <c r="E12" s="87">
        <f t="shared" si="0"/>
        <v>68429</v>
      </c>
      <c r="F12" s="86">
        <v>31395</v>
      </c>
      <c r="G12" s="86">
        <v>35760</v>
      </c>
      <c r="H12" s="87">
        <f t="shared" si="1"/>
        <v>67155</v>
      </c>
      <c r="I12" s="94">
        <f t="shared" si="2"/>
        <v>-1114</v>
      </c>
      <c r="J12" s="95">
        <f t="shared" si="3"/>
        <v>-3.426743363376289</v>
      </c>
      <c r="K12" s="96">
        <f t="shared" si="4"/>
        <v>-160</v>
      </c>
      <c r="L12" s="95">
        <f t="shared" si="5"/>
        <v>-0.44543429844097204</v>
      </c>
      <c r="M12" s="96">
        <f t="shared" si="6"/>
        <v>-1274</v>
      </c>
      <c r="N12" s="95">
        <f t="shared" si="7"/>
        <v>-1.8617837466571103</v>
      </c>
    </row>
    <row r="13" spans="2:14" ht="15">
      <c r="B13" s="93"/>
      <c r="C13" s="86"/>
      <c r="D13" s="86"/>
      <c r="E13" s="87"/>
      <c r="F13" s="86"/>
      <c r="G13" s="86"/>
      <c r="H13" s="87"/>
      <c r="I13" s="94"/>
      <c r="J13" s="95"/>
      <c r="K13" s="96"/>
      <c r="L13" s="95"/>
      <c r="M13" s="96"/>
      <c r="N13" s="95"/>
    </row>
    <row r="14" spans="2:14" ht="15">
      <c r="B14" s="93" t="s">
        <v>146</v>
      </c>
      <c r="C14" s="86">
        <v>162521</v>
      </c>
      <c r="D14" s="86">
        <v>170332</v>
      </c>
      <c r="E14" s="87">
        <f aca="true" t="shared" si="8" ref="E14:E15">C14+D14</f>
        <v>332853</v>
      </c>
      <c r="F14" s="86">
        <v>145482</v>
      </c>
      <c r="G14" s="86">
        <v>160326</v>
      </c>
      <c r="H14" s="87">
        <f aca="true" t="shared" si="9" ref="H14:H15">F14+G14</f>
        <v>305808</v>
      </c>
      <c r="I14" s="94">
        <f aca="true" t="shared" si="10" ref="I14:I15">F14-C14</f>
        <v>-17039</v>
      </c>
      <c r="J14" s="95">
        <f aca="true" t="shared" si="11" ref="J14:J15">F14/C14%-100</f>
        <v>-10.484183582429353</v>
      </c>
      <c r="K14" s="96">
        <f aca="true" t="shared" si="12" ref="K14:K15">G14-D14</f>
        <v>-10006</v>
      </c>
      <c r="L14" s="95">
        <f aca="true" t="shared" si="13" ref="L14:L15">G14/D14%-100</f>
        <v>-5.874409975811943</v>
      </c>
      <c r="M14" s="96">
        <f aca="true" t="shared" si="14" ref="M14:M15">H14-E14</f>
        <v>-27045</v>
      </c>
      <c r="N14" s="95">
        <f aca="true" t="shared" si="15" ref="N14:N15">H14/E14%-100</f>
        <v>-8.125208425340915</v>
      </c>
    </row>
    <row r="15" spans="2:14" ht="15">
      <c r="B15" s="93" t="s">
        <v>147</v>
      </c>
      <c r="C15" s="86">
        <v>36616</v>
      </c>
      <c r="D15" s="86">
        <v>33801</v>
      </c>
      <c r="E15" s="87">
        <f t="shared" si="8"/>
        <v>70417</v>
      </c>
      <c r="F15" s="86">
        <v>34052</v>
      </c>
      <c r="G15" s="86">
        <v>33160</v>
      </c>
      <c r="H15" s="87">
        <f t="shared" si="9"/>
        <v>67212</v>
      </c>
      <c r="I15" s="94">
        <f t="shared" si="10"/>
        <v>-2564</v>
      </c>
      <c r="J15" s="95">
        <f t="shared" si="11"/>
        <v>-7.002403320952595</v>
      </c>
      <c r="K15" s="96">
        <f t="shared" si="12"/>
        <v>-641</v>
      </c>
      <c r="L15" s="95">
        <f t="shared" si="13"/>
        <v>-1.8963935978225521</v>
      </c>
      <c r="M15" s="96">
        <f t="shared" si="14"/>
        <v>-3205</v>
      </c>
      <c r="N15" s="95">
        <f t="shared" si="15"/>
        <v>-4.5514577445787125</v>
      </c>
    </row>
    <row r="16" spans="2:14" ht="15">
      <c r="B16" s="97"/>
      <c r="C16" s="86"/>
      <c r="D16" s="86"/>
      <c r="E16" s="87"/>
      <c r="F16" s="86"/>
      <c r="G16" s="86"/>
      <c r="H16" s="87"/>
      <c r="I16" s="90"/>
      <c r="J16" s="89"/>
      <c r="K16" s="90"/>
      <c r="L16" s="89"/>
      <c r="M16" s="90"/>
      <c r="N16" s="89"/>
    </row>
    <row r="17" spans="2:14" ht="15">
      <c r="B17" s="98" t="s">
        <v>148</v>
      </c>
      <c r="C17" s="86">
        <v>58158</v>
      </c>
      <c r="D17" s="86">
        <v>92068</v>
      </c>
      <c r="E17" s="87">
        <f aca="true" t="shared" si="16" ref="E17:E18">C17+D17</f>
        <v>150226</v>
      </c>
      <c r="F17" s="86">
        <v>48151</v>
      </c>
      <c r="G17" s="86">
        <v>84905</v>
      </c>
      <c r="H17" s="87">
        <f aca="true" t="shared" si="17" ref="H17:H18">F17+G17</f>
        <v>133056</v>
      </c>
      <c r="I17" s="90">
        <f aca="true" t="shared" si="18" ref="I17:I18">F17-C17</f>
        <v>-10007</v>
      </c>
      <c r="J17" s="89">
        <f>F17/C17%-100</f>
        <v>-17.20657519171911</v>
      </c>
      <c r="K17" s="90">
        <f aca="true" t="shared" si="19" ref="K17:K18">G17-D17</f>
        <v>-7163</v>
      </c>
      <c r="L17" s="89">
        <f>G17/D17%-100</f>
        <v>-7.780119042446884</v>
      </c>
      <c r="M17" s="90">
        <f aca="true" t="shared" si="20" ref="M17:M18">H17-E17</f>
        <v>-17170</v>
      </c>
      <c r="N17" s="89">
        <f>H17/E17%-100</f>
        <v>-11.429446300906633</v>
      </c>
    </row>
    <row r="18" spans="2:14" ht="15">
      <c r="B18" s="99" t="s">
        <v>149</v>
      </c>
      <c r="C18" s="86">
        <v>140979</v>
      </c>
      <c r="D18" s="86">
        <v>112065</v>
      </c>
      <c r="E18" s="87">
        <f t="shared" si="16"/>
        <v>253044</v>
      </c>
      <c r="F18" s="86">
        <v>131383</v>
      </c>
      <c r="G18" s="86">
        <v>108581</v>
      </c>
      <c r="H18" s="87">
        <f t="shared" si="17"/>
        <v>239964</v>
      </c>
      <c r="I18" s="96">
        <f t="shared" si="18"/>
        <v>-9596</v>
      </c>
      <c r="J18" s="95">
        <f>I18/C18%</f>
        <v>-6.806687520836437</v>
      </c>
      <c r="K18" s="96">
        <f t="shared" si="19"/>
        <v>-3484</v>
      </c>
      <c r="L18" s="95">
        <f>K18/D18%</f>
        <v>-3.1089100075848837</v>
      </c>
      <c r="M18" s="96">
        <f t="shared" si="20"/>
        <v>-13080</v>
      </c>
      <c r="N18" s="95">
        <f>M18/E18%</f>
        <v>-5.169061507089676</v>
      </c>
    </row>
    <row r="19" spans="2:14" ht="15">
      <c r="B19" s="99"/>
      <c r="C19" s="86"/>
      <c r="D19" s="86"/>
      <c r="E19" s="87"/>
      <c r="F19" s="86"/>
      <c r="G19" s="86"/>
      <c r="H19" s="87"/>
      <c r="I19" s="96"/>
      <c r="J19" s="95"/>
      <c r="K19" s="96"/>
      <c r="L19" s="95"/>
      <c r="M19" s="96"/>
      <c r="N19" s="95"/>
    </row>
    <row r="20" spans="2:14" ht="15">
      <c r="B20" s="100" t="s">
        <v>150</v>
      </c>
      <c r="C20" s="101">
        <v>148873</v>
      </c>
      <c r="D20" s="101">
        <v>150574</v>
      </c>
      <c r="E20" s="87">
        <f aca="true" t="shared" si="21" ref="E20:E22">C20+D20</f>
        <v>299447</v>
      </c>
      <c r="F20" s="101">
        <v>125904</v>
      </c>
      <c r="G20" s="101">
        <v>136535</v>
      </c>
      <c r="H20" s="87">
        <f aca="true" t="shared" si="22" ref="H20:H22">F20+G20</f>
        <v>262439</v>
      </c>
      <c r="I20" s="90">
        <f aca="true" t="shared" si="23" ref="I20:I22">F20-C20</f>
        <v>-22969</v>
      </c>
      <c r="J20" s="89">
        <f>F20/C20%-100</f>
        <v>-15.428586782022265</v>
      </c>
      <c r="K20" s="90">
        <f aca="true" t="shared" si="24" ref="K20:K22">G20-D20</f>
        <v>-14039</v>
      </c>
      <c r="L20" s="89">
        <f>G20/D20%-100</f>
        <v>-9.323654814244165</v>
      </c>
      <c r="M20" s="90">
        <f aca="true" t="shared" si="25" ref="M20:M22">H20-E20</f>
        <v>-37008</v>
      </c>
      <c r="N20" s="89">
        <f>H20/E20%-100</f>
        <v>-12.358781353628515</v>
      </c>
    </row>
    <row r="21" spans="2:14" ht="15">
      <c r="B21" s="100" t="s">
        <v>151</v>
      </c>
      <c r="C21" s="101">
        <v>8857</v>
      </c>
      <c r="D21" s="101">
        <v>6686</v>
      </c>
      <c r="E21" s="87">
        <f t="shared" si="21"/>
        <v>15543</v>
      </c>
      <c r="F21" s="101">
        <v>9594</v>
      </c>
      <c r="G21" s="101">
        <v>7413</v>
      </c>
      <c r="H21" s="87">
        <f t="shared" si="22"/>
        <v>17007</v>
      </c>
      <c r="I21" s="90">
        <f t="shared" si="23"/>
        <v>737</v>
      </c>
      <c r="J21" s="89">
        <f>I21/C21%</f>
        <v>8.321101953257312</v>
      </c>
      <c r="K21" s="90">
        <f t="shared" si="24"/>
        <v>727</v>
      </c>
      <c r="L21" s="89">
        <f>K21/D21%</f>
        <v>10.873466945857015</v>
      </c>
      <c r="M21" s="90">
        <f t="shared" si="25"/>
        <v>1464</v>
      </c>
      <c r="N21" s="89">
        <f>M21/E21%</f>
        <v>9.41903107508203</v>
      </c>
    </row>
    <row r="22" spans="2:14" ht="15">
      <c r="B22" s="102" t="s">
        <v>152</v>
      </c>
      <c r="C22" s="101">
        <v>28389</v>
      </c>
      <c r="D22" s="101">
        <v>31436</v>
      </c>
      <c r="E22" s="87">
        <f t="shared" si="21"/>
        <v>59825</v>
      </c>
      <c r="F22" s="101">
        <v>31256</v>
      </c>
      <c r="G22" s="101">
        <v>34872</v>
      </c>
      <c r="H22" s="87">
        <f t="shared" si="22"/>
        <v>66128</v>
      </c>
      <c r="I22" s="90">
        <f t="shared" si="23"/>
        <v>2867</v>
      </c>
      <c r="J22" s="89">
        <f>F22/C22%-100</f>
        <v>10.09898200007045</v>
      </c>
      <c r="K22" s="90">
        <f t="shared" si="24"/>
        <v>3436</v>
      </c>
      <c r="L22" s="89">
        <f>G22/D22%-100</f>
        <v>10.93014378419646</v>
      </c>
      <c r="M22" s="90">
        <f t="shared" si="25"/>
        <v>6303</v>
      </c>
      <c r="N22" s="89">
        <f>H22/E22%-100</f>
        <v>10.535729210196408</v>
      </c>
    </row>
    <row r="23" spans="2:14" ht="15">
      <c r="B23" s="102"/>
      <c r="C23" s="101"/>
      <c r="D23" s="101"/>
      <c r="E23" s="87"/>
      <c r="F23" s="101"/>
      <c r="G23" s="101"/>
      <c r="H23" s="87"/>
      <c r="I23" s="90"/>
      <c r="J23" s="89"/>
      <c r="K23" s="90"/>
      <c r="L23" s="89"/>
      <c r="M23" s="90"/>
      <c r="N23" s="89"/>
    </row>
    <row r="24" spans="2:14" ht="15">
      <c r="B24" s="103" t="s">
        <v>153</v>
      </c>
      <c r="C24" s="86">
        <v>186119</v>
      </c>
      <c r="D24" s="86">
        <v>188696</v>
      </c>
      <c r="E24" s="87">
        <f aca="true" t="shared" si="26" ref="E24:E25">C24+D24</f>
        <v>374815</v>
      </c>
      <c r="F24" s="86">
        <v>166754</v>
      </c>
      <c r="G24" s="86">
        <v>178820</v>
      </c>
      <c r="H24" s="87">
        <f aca="true" t="shared" si="27" ref="H24:H25">F24+G24</f>
        <v>345574</v>
      </c>
      <c r="I24" s="90">
        <f aca="true" t="shared" si="28" ref="I24:I25">F24-C24</f>
        <v>-19365</v>
      </c>
      <c r="J24" s="89">
        <f aca="true" t="shared" si="29" ref="J24:J25">F24/C24%-100</f>
        <v>-10.404633594635698</v>
      </c>
      <c r="K24" s="90">
        <f aca="true" t="shared" si="30" ref="K24:K25">G24-D24</f>
        <v>-9876</v>
      </c>
      <c r="L24" s="89">
        <f aca="true" t="shared" si="31" ref="L24:L25">G24/D24%-100</f>
        <v>-5.23381523720694</v>
      </c>
      <c r="M24" s="90">
        <f aca="true" t="shared" si="32" ref="M24:M25">H24-E24</f>
        <v>-29241</v>
      </c>
      <c r="N24" s="89">
        <f aca="true" t="shared" si="33" ref="N24:N25">H24/E24%-100</f>
        <v>-7.801448714699248</v>
      </c>
    </row>
    <row r="25" spans="2:14" ht="15">
      <c r="B25" s="104" t="s">
        <v>154</v>
      </c>
      <c r="C25" s="86">
        <v>13018</v>
      </c>
      <c r="D25" s="86">
        <v>15437</v>
      </c>
      <c r="E25" s="87">
        <f t="shared" si="26"/>
        <v>28455</v>
      </c>
      <c r="F25" s="86">
        <v>12780</v>
      </c>
      <c r="G25" s="86">
        <v>14666</v>
      </c>
      <c r="H25" s="87">
        <f t="shared" si="27"/>
        <v>27446</v>
      </c>
      <c r="I25" s="96">
        <f t="shared" si="28"/>
        <v>-238</v>
      </c>
      <c r="J25" s="95">
        <f t="shared" si="29"/>
        <v>-1.8282378245506266</v>
      </c>
      <c r="K25" s="96">
        <f t="shared" si="30"/>
        <v>-771</v>
      </c>
      <c r="L25" s="95">
        <f t="shared" si="31"/>
        <v>-4.994493748785388</v>
      </c>
      <c r="M25" s="96">
        <f t="shared" si="32"/>
        <v>-1009</v>
      </c>
      <c r="N25" s="95">
        <f t="shared" si="33"/>
        <v>-3.545949745211743</v>
      </c>
    </row>
    <row r="26" spans="2:14" ht="14.25">
      <c r="B26" s="97"/>
      <c r="C26" s="88"/>
      <c r="D26" s="88"/>
      <c r="E26" s="88"/>
      <c r="F26" s="88"/>
      <c r="G26" s="88"/>
      <c r="H26" s="88"/>
      <c r="I26" s="40"/>
      <c r="J26" s="105"/>
      <c r="K26" s="40"/>
      <c r="L26" s="105"/>
      <c r="M26" s="105"/>
      <c r="N26" s="105"/>
    </row>
    <row r="27" spans="2:14" ht="14.25">
      <c r="B27" s="91"/>
      <c r="C27" s="106"/>
      <c r="D27" s="106"/>
      <c r="E27" s="106"/>
      <c r="F27" s="106"/>
      <c r="G27" s="106"/>
      <c r="H27" s="106"/>
      <c r="I27" s="88"/>
      <c r="J27" s="105"/>
      <c r="K27" s="40"/>
      <c r="L27" s="105"/>
      <c r="M27" s="40"/>
      <c r="N27" s="105"/>
    </row>
    <row r="28" spans="2:14" ht="14.25">
      <c r="B28" s="38" t="s">
        <v>136</v>
      </c>
      <c r="C28" s="107">
        <f>SUM(C9:C12)</f>
        <v>199137</v>
      </c>
      <c r="D28" s="107">
        <f>SUM(D9:D12)</f>
        <v>204133</v>
      </c>
      <c r="E28" s="107">
        <f>SUM(E9:E12)</f>
        <v>403270</v>
      </c>
      <c r="F28" s="107">
        <f>SUM(F9:F12)</f>
        <v>179534</v>
      </c>
      <c r="G28" s="107">
        <f>SUM(G9:G12)</f>
        <v>193486</v>
      </c>
      <c r="H28" s="107">
        <f>SUM(H9:H12)</f>
        <v>373020</v>
      </c>
      <c r="I28" s="108">
        <f>F28-C28</f>
        <v>-19603</v>
      </c>
      <c r="J28" s="109">
        <f>F28/C28%-100</f>
        <v>-9.843976759718174</v>
      </c>
      <c r="K28" s="108">
        <f>G28-D28</f>
        <v>-10647</v>
      </c>
      <c r="L28" s="109">
        <f>G28/D28%-100</f>
        <v>-5.21571720397975</v>
      </c>
      <c r="M28" s="108">
        <f>H28-E28</f>
        <v>-30250</v>
      </c>
      <c r="N28" s="109">
        <f>H28/E28%-100</f>
        <v>-7.501177870905352</v>
      </c>
    </row>
    <row r="29" spans="2:14" ht="13.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ht="13.5">
      <c r="B30" s="110" t="s">
        <v>155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</sheetData>
  <sheetProtection selectLockedCells="1" selectUnlockedCells="1"/>
  <mergeCells count="18">
    <mergeCell ref="A1:A3"/>
    <mergeCell ref="B1:N1"/>
    <mergeCell ref="B2:N2"/>
    <mergeCell ref="B3:N3"/>
    <mergeCell ref="B6:B8"/>
    <mergeCell ref="C6:E6"/>
    <mergeCell ref="F6:H6"/>
    <mergeCell ref="I6:N6"/>
    <mergeCell ref="C7:C8"/>
    <mergeCell ref="D7:D8"/>
    <mergeCell ref="E7:E8"/>
    <mergeCell ref="F7:F8"/>
    <mergeCell ref="G7:G8"/>
    <mergeCell ref="H7:H8"/>
    <mergeCell ref="I7:J7"/>
    <mergeCell ref="K7:L7"/>
    <mergeCell ref="M7:N7"/>
    <mergeCell ref="B30:N3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F25" sqref="F25"/>
    </sheetView>
  </sheetViews>
  <sheetFormatPr defaultColWidth="9.140625" defaultRowHeight="12.75"/>
  <cols>
    <col min="1" max="1" width="9.8515625" style="69" customWidth="1"/>
    <col min="2" max="2" width="36.8515625" style="75" customWidth="1"/>
    <col min="3" max="8" width="9.00390625" style="75" customWidth="1"/>
    <col min="9" max="14" width="8.57421875" style="75" customWidth="1"/>
    <col min="15" max="16384" width="9.140625" style="75" customWidth="1"/>
  </cols>
  <sheetData>
    <row r="1" spans="1:14" s="77" customFormat="1" ht="16.5" customHeight="1">
      <c r="A1" s="42" t="s">
        <v>156</v>
      </c>
      <c r="B1" s="76" t="s">
        <v>157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77" customFormat="1" ht="17.25">
      <c r="A2" s="42"/>
      <c r="B2" s="78" t="s">
        <v>158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4.25" customHeight="1">
      <c r="A3" s="42"/>
      <c r="B3" s="79" t="s">
        <v>159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.7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 ht="14.25" customHeight="1">
      <c r="B6" s="111"/>
      <c r="C6" s="82" t="s">
        <v>128</v>
      </c>
      <c r="D6" s="82"/>
      <c r="E6" s="82"/>
      <c r="F6" s="82" t="s">
        <v>129</v>
      </c>
      <c r="G6" s="82"/>
      <c r="H6" s="82"/>
      <c r="I6" s="83" t="s">
        <v>130</v>
      </c>
      <c r="J6" s="83"/>
      <c r="K6" s="83"/>
      <c r="L6" s="83"/>
      <c r="M6" s="83"/>
      <c r="N6" s="83"/>
    </row>
    <row r="7" spans="2:14" ht="13.5">
      <c r="B7" s="111"/>
      <c r="C7" s="64" t="s">
        <v>131</v>
      </c>
      <c r="D7" s="64" t="s">
        <v>132</v>
      </c>
      <c r="E7" s="64" t="s">
        <v>133</v>
      </c>
      <c r="F7" s="64" t="s">
        <v>131</v>
      </c>
      <c r="G7" s="64" t="s">
        <v>132</v>
      </c>
      <c r="H7" s="64" t="s">
        <v>133</v>
      </c>
      <c r="I7" s="38" t="s">
        <v>134</v>
      </c>
      <c r="J7" s="38"/>
      <c r="K7" s="38" t="s">
        <v>135</v>
      </c>
      <c r="L7" s="38"/>
      <c r="M7" s="38" t="s">
        <v>136</v>
      </c>
      <c r="N7" s="38"/>
    </row>
    <row r="8" spans="2:14" ht="13.5">
      <c r="B8" s="111"/>
      <c r="C8" s="64"/>
      <c r="D8" s="64"/>
      <c r="E8" s="64"/>
      <c r="F8" s="64"/>
      <c r="G8" s="64"/>
      <c r="H8" s="64"/>
      <c r="I8" s="38" t="s">
        <v>137</v>
      </c>
      <c r="J8" s="38" t="s">
        <v>141</v>
      </c>
      <c r="K8" s="38" t="s">
        <v>137</v>
      </c>
      <c r="L8" s="38" t="s">
        <v>141</v>
      </c>
      <c r="M8" s="38" t="s">
        <v>137</v>
      </c>
      <c r="N8" s="38" t="s">
        <v>141</v>
      </c>
    </row>
    <row r="9" spans="2:14" ht="14.25">
      <c r="B9" s="84" t="s">
        <v>160</v>
      </c>
      <c r="C9" s="112">
        <f>C10+C11+C12+C13</f>
        <v>28439</v>
      </c>
      <c r="D9" s="112">
        <f>D10+D11+D12+D13</f>
        <v>31443</v>
      </c>
      <c r="E9" s="112">
        <f aca="true" t="shared" si="0" ref="E9:E13">C9+D9</f>
        <v>59882</v>
      </c>
      <c r="F9" s="112">
        <f>F10+F11+F12+F13</f>
        <v>31309</v>
      </c>
      <c r="G9" s="112">
        <f>G10+G11+G12+G13</f>
        <v>34885</v>
      </c>
      <c r="H9" s="112">
        <f aca="true" t="shared" si="1" ref="H9:H13">F9+G9</f>
        <v>66194</v>
      </c>
      <c r="I9" s="113">
        <f aca="true" t="shared" si="2" ref="I9:I13">F9-C9</f>
        <v>2870</v>
      </c>
      <c r="J9" s="114">
        <f aca="true" t="shared" si="3" ref="J9:J10">I9/C9%</f>
        <v>10.091775378881115</v>
      </c>
      <c r="K9" s="113">
        <f aca="true" t="shared" si="4" ref="K9:K13">G9-D9</f>
        <v>3442</v>
      </c>
      <c r="L9" s="114">
        <f aca="true" t="shared" si="5" ref="L9:L10">K9/D9%</f>
        <v>10.946792608847757</v>
      </c>
      <c r="M9" s="113">
        <f aca="true" t="shared" si="6" ref="M9:M13">H9-E9</f>
        <v>6312</v>
      </c>
      <c r="N9" s="114">
        <f aca="true" t="shared" si="7" ref="N9:N10">M9/E9%</f>
        <v>10.540730102534985</v>
      </c>
    </row>
    <row r="10" spans="2:14" ht="15">
      <c r="B10" s="97" t="s">
        <v>161</v>
      </c>
      <c r="C10" s="115">
        <v>25846</v>
      </c>
      <c r="D10" s="115">
        <v>17417</v>
      </c>
      <c r="E10" s="116">
        <f t="shared" si="0"/>
        <v>43263</v>
      </c>
      <c r="F10" s="115">
        <v>27499</v>
      </c>
      <c r="G10" s="115">
        <v>19966</v>
      </c>
      <c r="H10" s="116">
        <f t="shared" si="1"/>
        <v>47465</v>
      </c>
      <c r="I10" s="117">
        <f t="shared" si="2"/>
        <v>1653</v>
      </c>
      <c r="J10" s="118">
        <f t="shared" si="3"/>
        <v>6.395573783177281</v>
      </c>
      <c r="K10" s="117">
        <f t="shared" si="4"/>
        <v>2549</v>
      </c>
      <c r="L10" s="118">
        <f t="shared" si="5"/>
        <v>14.635126600447839</v>
      </c>
      <c r="M10" s="117">
        <f t="shared" si="6"/>
        <v>4202</v>
      </c>
      <c r="N10" s="118">
        <f t="shared" si="7"/>
        <v>9.712687515891178</v>
      </c>
    </row>
    <row r="11" spans="2:14" ht="15">
      <c r="B11" s="97" t="s">
        <v>162</v>
      </c>
      <c r="C11" s="115">
        <v>798</v>
      </c>
      <c r="D11" s="115">
        <v>1494</v>
      </c>
      <c r="E11" s="116">
        <f t="shared" si="0"/>
        <v>2292</v>
      </c>
      <c r="F11" s="115">
        <v>831</v>
      </c>
      <c r="G11" s="115">
        <v>1490</v>
      </c>
      <c r="H11" s="116">
        <f t="shared" si="1"/>
        <v>2321</v>
      </c>
      <c r="I11" s="117">
        <f t="shared" si="2"/>
        <v>33</v>
      </c>
      <c r="J11" s="118">
        <f aca="true" t="shared" si="8" ref="J11:J13">IF(ISERROR(I11/C11%)=TRUE," -",I11/C11%)</f>
        <v>4.135338345864661</v>
      </c>
      <c r="K11" s="117">
        <f t="shared" si="4"/>
        <v>-4</v>
      </c>
      <c r="L11" s="118">
        <f aca="true" t="shared" si="9" ref="L11:L13">IF(ISERROR(K11/D11%)=TRUE," -",K11/D11%)</f>
        <v>-0.2677376171352075</v>
      </c>
      <c r="M11" s="117">
        <f t="shared" si="6"/>
        <v>29</v>
      </c>
      <c r="N11" s="118">
        <f aca="true" t="shared" si="10" ref="N11:N13">IF(ISERROR(M11/E11%)=TRUE," -",M11/E11%)</f>
        <v>1.2652705061082024</v>
      </c>
    </row>
    <row r="12" spans="2:14" ht="15">
      <c r="B12" s="97" t="s">
        <v>163</v>
      </c>
      <c r="C12" s="115">
        <v>751</v>
      </c>
      <c r="D12" s="115">
        <v>810</v>
      </c>
      <c r="E12" s="116">
        <f t="shared" si="0"/>
        <v>1561</v>
      </c>
      <c r="F12" s="115">
        <v>1885</v>
      </c>
      <c r="G12" s="115">
        <v>1247</v>
      </c>
      <c r="H12" s="116">
        <f t="shared" si="1"/>
        <v>3132</v>
      </c>
      <c r="I12" s="117">
        <f t="shared" si="2"/>
        <v>1134</v>
      </c>
      <c r="J12" s="118">
        <f t="shared" si="8"/>
        <v>150.99866844207725</v>
      </c>
      <c r="K12" s="117">
        <f t="shared" si="4"/>
        <v>437</v>
      </c>
      <c r="L12" s="118">
        <f t="shared" si="9"/>
        <v>53.95061728395062</v>
      </c>
      <c r="M12" s="117">
        <f t="shared" si="6"/>
        <v>1571</v>
      </c>
      <c r="N12" s="118">
        <f t="shared" si="10"/>
        <v>100.64061499039077</v>
      </c>
    </row>
    <row r="13" spans="2:14" ht="15">
      <c r="B13" s="97" t="s">
        <v>164</v>
      </c>
      <c r="C13" s="115">
        <v>1044</v>
      </c>
      <c r="D13" s="115">
        <v>11722</v>
      </c>
      <c r="E13" s="116">
        <f t="shared" si="0"/>
        <v>12766</v>
      </c>
      <c r="F13" s="115">
        <v>1094</v>
      </c>
      <c r="G13" s="115">
        <v>12182</v>
      </c>
      <c r="H13" s="116">
        <f t="shared" si="1"/>
        <v>13276</v>
      </c>
      <c r="I13" s="117">
        <f t="shared" si="2"/>
        <v>50</v>
      </c>
      <c r="J13" s="118">
        <f t="shared" si="8"/>
        <v>4.789272030651341</v>
      </c>
      <c r="K13" s="117">
        <f t="shared" si="4"/>
        <v>460</v>
      </c>
      <c r="L13" s="118">
        <f t="shared" si="9"/>
        <v>3.924245009384064</v>
      </c>
      <c r="M13" s="117">
        <f t="shared" si="6"/>
        <v>510</v>
      </c>
      <c r="N13" s="118">
        <f t="shared" si="10"/>
        <v>3.9949866833777223</v>
      </c>
    </row>
    <row r="14" spans="2:14" ht="14.25">
      <c r="B14" s="91"/>
      <c r="C14" s="119"/>
      <c r="D14" s="119"/>
      <c r="E14" s="120"/>
      <c r="F14" s="119"/>
      <c r="G14" s="119"/>
      <c r="H14" s="120"/>
      <c r="I14" s="120"/>
      <c r="J14" s="118"/>
      <c r="K14" s="120"/>
      <c r="L14" s="118"/>
      <c r="M14" s="120"/>
      <c r="N14" s="118"/>
    </row>
    <row r="15" spans="2:14" ht="15">
      <c r="B15" s="121" t="s">
        <v>165</v>
      </c>
      <c r="C15" s="122">
        <v>8857</v>
      </c>
      <c r="D15" s="122">
        <v>6686</v>
      </c>
      <c r="E15" s="113">
        <f aca="true" t="shared" si="11" ref="E15:E23">C15+D15</f>
        <v>15543</v>
      </c>
      <c r="F15" s="123">
        <v>9594</v>
      </c>
      <c r="G15" s="123">
        <v>7413</v>
      </c>
      <c r="H15" s="113">
        <f aca="true" t="shared" si="12" ref="H15:H23">F15+G15</f>
        <v>17007</v>
      </c>
      <c r="I15" s="113">
        <f aca="true" t="shared" si="13" ref="I15:I23">F15-C15</f>
        <v>737</v>
      </c>
      <c r="J15" s="114">
        <f aca="true" t="shared" si="14" ref="J15:J17">I15/C15%</f>
        <v>8.321101953257312</v>
      </c>
      <c r="K15" s="113">
        <f aca="true" t="shared" si="15" ref="K15:K23">G15-D15</f>
        <v>727</v>
      </c>
      <c r="L15" s="114">
        <f aca="true" t="shared" si="16" ref="L15:L17">K15/D15%</f>
        <v>10.873466945857015</v>
      </c>
      <c r="M15" s="113">
        <f aca="true" t="shared" si="17" ref="M15:M23">H15-E15</f>
        <v>1464</v>
      </c>
      <c r="N15" s="114">
        <f aca="true" t="shared" si="18" ref="N15:N17">M15/E15%</f>
        <v>9.41903107508203</v>
      </c>
    </row>
    <row r="16" spans="2:14" ht="14.25">
      <c r="B16" s="124" t="s">
        <v>166</v>
      </c>
      <c r="C16" s="125">
        <f>C17+C18+C19+C20+C21+C22+C23</f>
        <v>161841</v>
      </c>
      <c r="D16" s="125">
        <f>D17+D18+D19+D20+D21+D22+D23</f>
        <v>166004</v>
      </c>
      <c r="E16" s="113">
        <f t="shared" si="11"/>
        <v>327845</v>
      </c>
      <c r="F16" s="125">
        <f>F17+F18+F19+F20+F21+F22+F23</f>
        <v>138631</v>
      </c>
      <c r="G16" s="125">
        <f>G17+G18+G19+G20+G21+G22+G23</f>
        <v>151188</v>
      </c>
      <c r="H16" s="113">
        <f t="shared" si="12"/>
        <v>289819</v>
      </c>
      <c r="I16" s="113">
        <f t="shared" si="13"/>
        <v>-23210</v>
      </c>
      <c r="J16" s="114">
        <f t="shared" si="14"/>
        <v>-14.34123615153144</v>
      </c>
      <c r="K16" s="113">
        <f t="shared" si="15"/>
        <v>-14816</v>
      </c>
      <c r="L16" s="114">
        <f t="shared" si="16"/>
        <v>-8.925086142502591</v>
      </c>
      <c r="M16" s="113">
        <f t="shared" si="17"/>
        <v>-38026</v>
      </c>
      <c r="N16" s="114">
        <f t="shared" si="18"/>
        <v>-11.598773810794736</v>
      </c>
    </row>
    <row r="17" spans="2:14" ht="15">
      <c r="B17" s="97" t="s">
        <v>167</v>
      </c>
      <c r="C17" s="115">
        <v>75452</v>
      </c>
      <c r="D17" s="115">
        <v>61601</v>
      </c>
      <c r="E17" s="117">
        <f t="shared" si="11"/>
        <v>137053</v>
      </c>
      <c r="F17" s="115">
        <v>75909</v>
      </c>
      <c r="G17" s="115">
        <v>63080</v>
      </c>
      <c r="H17" s="117">
        <f t="shared" si="12"/>
        <v>138989</v>
      </c>
      <c r="I17" s="117">
        <f t="shared" si="13"/>
        <v>457</v>
      </c>
      <c r="J17" s="118">
        <f t="shared" si="14"/>
        <v>0.6056830832847373</v>
      </c>
      <c r="K17" s="117">
        <f t="shared" si="15"/>
        <v>1479</v>
      </c>
      <c r="L17" s="118">
        <f t="shared" si="16"/>
        <v>2.400935049755686</v>
      </c>
      <c r="M17" s="117">
        <f t="shared" si="17"/>
        <v>1936</v>
      </c>
      <c r="N17" s="118">
        <f t="shared" si="18"/>
        <v>1.4125922088535092</v>
      </c>
    </row>
    <row r="18" spans="2:14" ht="15">
      <c r="B18" s="97" t="s">
        <v>168</v>
      </c>
      <c r="C18" s="115">
        <v>3071</v>
      </c>
      <c r="D18" s="115">
        <v>11865</v>
      </c>
      <c r="E18" s="117">
        <f t="shared" si="11"/>
        <v>14936</v>
      </c>
      <c r="F18" s="115">
        <v>3331</v>
      </c>
      <c r="G18" s="115">
        <v>12373</v>
      </c>
      <c r="H18" s="117">
        <f t="shared" si="12"/>
        <v>15704</v>
      </c>
      <c r="I18" s="117">
        <f t="shared" si="13"/>
        <v>260</v>
      </c>
      <c r="J18" s="118">
        <f aca="true" t="shared" si="19" ref="J18:J23">IF(ISERROR(I18/C18%)=TRUE," -",I18/C18%)</f>
        <v>8.46629762292413</v>
      </c>
      <c r="K18" s="117">
        <f t="shared" si="15"/>
        <v>508</v>
      </c>
      <c r="L18" s="118">
        <f aca="true" t="shared" si="20" ref="L18:L23">IF(ISERROR(K18/D18%)=TRUE," -",K18/D18%)</f>
        <v>4.281500210703751</v>
      </c>
      <c r="M18" s="117">
        <f t="shared" si="17"/>
        <v>768</v>
      </c>
      <c r="N18" s="118">
        <f aca="true" t="shared" si="21" ref="N18:N23">IF(ISERROR(M18/E18%)=TRUE," -",M18/E18%)</f>
        <v>5.141938939475093</v>
      </c>
    </row>
    <row r="19" spans="2:14" ht="15">
      <c r="B19" s="97" t="s">
        <v>169</v>
      </c>
      <c r="C19" s="115">
        <v>7358</v>
      </c>
      <c r="D19" s="115">
        <v>11105</v>
      </c>
      <c r="E19" s="117">
        <f t="shared" si="11"/>
        <v>18463</v>
      </c>
      <c r="F19" s="115">
        <v>6506</v>
      </c>
      <c r="G19" s="115">
        <v>9977</v>
      </c>
      <c r="H19" s="117">
        <f t="shared" si="12"/>
        <v>16483</v>
      </c>
      <c r="I19" s="117">
        <f t="shared" si="13"/>
        <v>-852</v>
      </c>
      <c r="J19" s="118">
        <f t="shared" si="19"/>
        <v>-11.579233487360696</v>
      </c>
      <c r="K19" s="117">
        <f t="shared" si="15"/>
        <v>-1128</v>
      </c>
      <c r="L19" s="118">
        <f t="shared" si="20"/>
        <v>-10.157586672669968</v>
      </c>
      <c r="M19" s="117">
        <f t="shared" si="17"/>
        <v>-1980</v>
      </c>
      <c r="N19" s="118">
        <f t="shared" si="21"/>
        <v>-10.724151004712127</v>
      </c>
    </row>
    <row r="20" spans="2:14" ht="15">
      <c r="B20" s="97" t="s">
        <v>170</v>
      </c>
      <c r="C20" s="115">
        <v>9437</v>
      </c>
      <c r="D20" s="115">
        <v>17035</v>
      </c>
      <c r="E20" s="117">
        <f t="shared" si="11"/>
        <v>26472</v>
      </c>
      <c r="F20" s="115">
        <v>10729</v>
      </c>
      <c r="G20" s="115">
        <v>15510</v>
      </c>
      <c r="H20" s="117">
        <f t="shared" si="12"/>
        <v>26239</v>
      </c>
      <c r="I20" s="117">
        <f t="shared" si="13"/>
        <v>1292</v>
      </c>
      <c r="J20" s="118">
        <f t="shared" si="19"/>
        <v>13.690791565116031</v>
      </c>
      <c r="K20" s="117">
        <f t="shared" si="15"/>
        <v>-1525</v>
      </c>
      <c r="L20" s="118">
        <f t="shared" si="20"/>
        <v>-8.952157323158204</v>
      </c>
      <c r="M20" s="117">
        <f t="shared" si="17"/>
        <v>-233</v>
      </c>
      <c r="N20" s="118">
        <f t="shared" si="21"/>
        <v>-0.8801752795406467</v>
      </c>
    </row>
    <row r="21" spans="2:14" ht="15">
      <c r="B21" s="97" t="s">
        <v>171</v>
      </c>
      <c r="C21" s="115">
        <v>5570</v>
      </c>
      <c r="D21" s="115">
        <v>4274</v>
      </c>
      <c r="E21" s="117">
        <f t="shared" si="11"/>
        <v>9844</v>
      </c>
      <c r="F21" s="115">
        <v>6190</v>
      </c>
      <c r="G21" s="115">
        <v>4670</v>
      </c>
      <c r="H21" s="117">
        <f t="shared" si="12"/>
        <v>10860</v>
      </c>
      <c r="I21" s="117">
        <f t="shared" si="13"/>
        <v>620</v>
      </c>
      <c r="J21" s="118">
        <f t="shared" si="19"/>
        <v>11.131059245960502</v>
      </c>
      <c r="K21" s="117">
        <f t="shared" si="15"/>
        <v>396</v>
      </c>
      <c r="L21" s="118">
        <f t="shared" si="20"/>
        <v>9.265325222274216</v>
      </c>
      <c r="M21" s="117">
        <f t="shared" si="17"/>
        <v>1016</v>
      </c>
      <c r="N21" s="118">
        <f t="shared" si="21"/>
        <v>10.321007720438846</v>
      </c>
    </row>
    <row r="22" spans="2:14" ht="15">
      <c r="B22" s="97" t="s">
        <v>172</v>
      </c>
      <c r="C22" s="115">
        <v>60670</v>
      </c>
      <c r="D22" s="115">
        <v>57560</v>
      </c>
      <c r="E22" s="117">
        <f t="shared" si="11"/>
        <v>118230</v>
      </c>
      <c r="F22" s="115">
        <v>35642</v>
      </c>
      <c r="G22" s="115">
        <v>42978</v>
      </c>
      <c r="H22" s="117">
        <f t="shared" si="12"/>
        <v>78620</v>
      </c>
      <c r="I22" s="117">
        <f t="shared" si="13"/>
        <v>-25028</v>
      </c>
      <c r="J22" s="118">
        <f t="shared" si="19"/>
        <v>-41.2526784242624</v>
      </c>
      <c r="K22" s="117">
        <f t="shared" si="15"/>
        <v>-14582</v>
      </c>
      <c r="L22" s="118">
        <f t="shared" si="20"/>
        <v>-25.333564975677554</v>
      </c>
      <c r="M22" s="117">
        <f t="shared" si="17"/>
        <v>-39610</v>
      </c>
      <c r="N22" s="118">
        <f t="shared" si="21"/>
        <v>-33.50249513659816</v>
      </c>
    </row>
    <row r="23" spans="2:14" ht="15">
      <c r="B23" s="97" t="s">
        <v>173</v>
      </c>
      <c r="C23" s="115">
        <v>283</v>
      </c>
      <c r="D23" s="115">
        <v>2564</v>
      </c>
      <c r="E23" s="117">
        <f t="shared" si="11"/>
        <v>2847</v>
      </c>
      <c r="F23" s="115">
        <v>324</v>
      </c>
      <c r="G23" s="115">
        <v>2600</v>
      </c>
      <c r="H23" s="117">
        <f t="shared" si="12"/>
        <v>2924</v>
      </c>
      <c r="I23" s="117">
        <f t="shared" si="13"/>
        <v>41</v>
      </c>
      <c r="J23" s="118">
        <f t="shared" si="19"/>
        <v>14.487632508833922</v>
      </c>
      <c r="K23" s="117">
        <f t="shared" si="15"/>
        <v>36</v>
      </c>
      <c r="L23" s="118">
        <f t="shared" si="20"/>
        <v>1.4040561622464898</v>
      </c>
      <c r="M23" s="117">
        <f t="shared" si="17"/>
        <v>77</v>
      </c>
      <c r="N23" s="118">
        <f t="shared" si="21"/>
        <v>2.7046013347383213</v>
      </c>
    </row>
    <row r="24" spans="2:14" ht="14.25">
      <c r="B24" s="91"/>
      <c r="C24" s="126"/>
      <c r="D24" s="126"/>
      <c r="E24" s="88"/>
      <c r="F24" s="126"/>
      <c r="G24" s="126"/>
      <c r="H24" s="88"/>
      <c r="I24" s="88"/>
      <c r="J24" s="105"/>
      <c r="K24" s="40"/>
      <c r="L24" s="105"/>
      <c r="M24" s="40"/>
      <c r="N24" s="105"/>
    </row>
    <row r="25" spans="2:14" ht="15">
      <c r="B25" s="91" t="s">
        <v>174</v>
      </c>
      <c r="C25" s="127">
        <v>743</v>
      </c>
      <c r="D25" s="127">
        <v>482</v>
      </c>
      <c r="E25" s="128">
        <f aca="true" t="shared" si="22" ref="E25:E33">C25+D25</f>
        <v>1225</v>
      </c>
      <c r="F25" s="127">
        <v>711</v>
      </c>
      <c r="G25" s="127">
        <v>562</v>
      </c>
      <c r="H25" s="128">
        <f aca="true" t="shared" si="23" ref="H25:H33">F25+G25</f>
        <v>1273</v>
      </c>
      <c r="I25" s="88">
        <f aca="true" t="shared" si="24" ref="I25:I32">F25-C25</f>
        <v>-32</v>
      </c>
      <c r="J25" s="105">
        <f aca="true" t="shared" si="25" ref="J25:J32">I25/C25%</f>
        <v>-4.306864064602961</v>
      </c>
      <c r="K25" s="88">
        <f aca="true" t="shared" si="26" ref="K25:K32">G25-D25</f>
        <v>80</v>
      </c>
      <c r="L25" s="105">
        <f aca="true" t="shared" si="27" ref="L25:L32">K25/D25%</f>
        <v>16.59751037344398</v>
      </c>
      <c r="M25" s="88">
        <f aca="true" t="shared" si="28" ref="M25:M32">H25-E25</f>
        <v>48</v>
      </c>
      <c r="N25" s="105">
        <f aca="true" t="shared" si="29" ref="N25:N32">M25/E25%</f>
        <v>3.9183673469387754</v>
      </c>
    </row>
    <row r="26" spans="2:14" ht="15">
      <c r="B26" s="91" t="s">
        <v>175</v>
      </c>
      <c r="C26" s="127">
        <v>21336</v>
      </c>
      <c r="D26" s="127">
        <v>33423</v>
      </c>
      <c r="E26" s="128">
        <f t="shared" si="22"/>
        <v>54759</v>
      </c>
      <c r="F26" s="127">
        <v>22664</v>
      </c>
      <c r="G26" s="127">
        <v>35379</v>
      </c>
      <c r="H26" s="128">
        <f t="shared" si="23"/>
        <v>58043</v>
      </c>
      <c r="I26" s="88">
        <f t="shared" si="24"/>
        <v>1328</v>
      </c>
      <c r="J26" s="105">
        <f t="shared" si="25"/>
        <v>6.224221972253468</v>
      </c>
      <c r="K26" s="88">
        <f t="shared" si="26"/>
        <v>1956</v>
      </c>
      <c r="L26" s="105">
        <f t="shared" si="27"/>
        <v>5.852257427519971</v>
      </c>
      <c r="M26" s="88">
        <f t="shared" si="28"/>
        <v>3284</v>
      </c>
      <c r="N26" s="105">
        <f t="shared" si="29"/>
        <v>5.997187676911557</v>
      </c>
    </row>
    <row r="27" spans="2:14" ht="15">
      <c r="B27" s="91" t="s">
        <v>176</v>
      </c>
      <c r="C27" s="127">
        <v>23096</v>
      </c>
      <c r="D27" s="127">
        <v>27587</v>
      </c>
      <c r="E27" s="128">
        <f t="shared" si="22"/>
        <v>50683</v>
      </c>
      <c r="F27" s="127">
        <v>22044</v>
      </c>
      <c r="G27" s="127">
        <v>21173</v>
      </c>
      <c r="H27" s="128">
        <f t="shared" si="23"/>
        <v>43217</v>
      </c>
      <c r="I27" s="88">
        <f t="shared" si="24"/>
        <v>-1052</v>
      </c>
      <c r="J27" s="105">
        <f t="shared" si="25"/>
        <v>-4.554901281607204</v>
      </c>
      <c r="K27" s="88">
        <f t="shared" si="26"/>
        <v>-6414</v>
      </c>
      <c r="L27" s="105">
        <f t="shared" si="27"/>
        <v>-23.250081560155145</v>
      </c>
      <c r="M27" s="88">
        <f t="shared" si="28"/>
        <v>-7466</v>
      </c>
      <c r="N27" s="105">
        <f t="shared" si="29"/>
        <v>-14.730777578280687</v>
      </c>
    </row>
    <row r="28" spans="2:14" ht="15">
      <c r="B28" s="91" t="s">
        <v>177</v>
      </c>
      <c r="C28" s="127">
        <v>15156</v>
      </c>
      <c r="D28" s="127">
        <v>22380</v>
      </c>
      <c r="E28" s="128">
        <f t="shared" si="22"/>
        <v>37536</v>
      </c>
      <c r="F28" s="127">
        <v>12897</v>
      </c>
      <c r="G28" s="127">
        <v>20362</v>
      </c>
      <c r="H28" s="128">
        <f t="shared" si="23"/>
        <v>33259</v>
      </c>
      <c r="I28" s="88">
        <f t="shared" si="24"/>
        <v>-2259</v>
      </c>
      <c r="J28" s="105">
        <f t="shared" si="25"/>
        <v>-14.90498812351544</v>
      </c>
      <c r="K28" s="88">
        <f t="shared" si="26"/>
        <v>-2018</v>
      </c>
      <c r="L28" s="105">
        <f t="shared" si="27"/>
        <v>-9.016979445933869</v>
      </c>
      <c r="M28" s="88">
        <f t="shared" si="28"/>
        <v>-4277</v>
      </c>
      <c r="N28" s="105">
        <f t="shared" si="29"/>
        <v>-11.394394714407502</v>
      </c>
    </row>
    <row r="29" spans="2:14" ht="15">
      <c r="B29" s="91" t="s">
        <v>178</v>
      </c>
      <c r="C29" s="127">
        <v>42920</v>
      </c>
      <c r="D29" s="127">
        <v>77015</v>
      </c>
      <c r="E29" s="128">
        <f t="shared" si="22"/>
        <v>119935</v>
      </c>
      <c r="F29" s="127">
        <v>36760</v>
      </c>
      <c r="G29" s="127">
        <v>73682</v>
      </c>
      <c r="H29" s="128">
        <f t="shared" si="23"/>
        <v>110442</v>
      </c>
      <c r="I29" s="88">
        <f t="shared" si="24"/>
        <v>-6160</v>
      </c>
      <c r="J29" s="105">
        <f t="shared" si="25"/>
        <v>-14.352283317800559</v>
      </c>
      <c r="K29" s="88">
        <f t="shared" si="26"/>
        <v>-3333</v>
      </c>
      <c r="L29" s="105">
        <f t="shared" si="27"/>
        <v>-4.327728364604298</v>
      </c>
      <c r="M29" s="88">
        <f t="shared" si="28"/>
        <v>-9493</v>
      </c>
      <c r="N29" s="105">
        <f t="shared" si="29"/>
        <v>-7.9151206903739535</v>
      </c>
    </row>
    <row r="30" spans="2:14" ht="15">
      <c r="B30" s="91" t="s">
        <v>179</v>
      </c>
      <c r="C30" s="127">
        <v>28701</v>
      </c>
      <c r="D30" s="127">
        <v>7675</v>
      </c>
      <c r="E30" s="128">
        <f t="shared" si="22"/>
        <v>36376</v>
      </c>
      <c r="F30" s="127">
        <v>24303</v>
      </c>
      <c r="G30" s="127">
        <v>6812</v>
      </c>
      <c r="H30" s="128">
        <f t="shared" si="23"/>
        <v>31115</v>
      </c>
      <c r="I30" s="88">
        <f t="shared" si="24"/>
        <v>-4398</v>
      </c>
      <c r="J30" s="105">
        <f t="shared" si="25"/>
        <v>-15.32350789171109</v>
      </c>
      <c r="K30" s="88">
        <f t="shared" si="26"/>
        <v>-863</v>
      </c>
      <c r="L30" s="105">
        <f t="shared" si="27"/>
        <v>-11.2442996742671</v>
      </c>
      <c r="M30" s="88">
        <f t="shared" si="28"/>
        <v>-5261</v>
      </c>
      <c r="N30" s="105">
        <f t="shared" si="29"/>
        <v>-14.462832636903453</v>
      </c>
    </row>
    <row r="31" spans="2:14" ht="15">
      <c r="B31" s="91" t="s">
        <v>180</v>
      </c>
      <c r="C31" s="127">
        <v>21848</v>
      </c>
      <c r="D31" s="127">
        <v>7247</v>
      </c>
      <c r="E31" s="128">
        <f t="shared" si="22"/>
        <v>29095</v>
      </c>
      <c r="F31" s="127">
        <v>19483</v>
      </c>
      <c r="G31" s="127">
        <v>6482</v>
      </c>
      <c r="H31" s="128">
        <f t="shared" si="23"/>
        <v>25965</v>
      </c>
      <c r="I31" s="88">
        <f t="shared" si="24"/>
        <v>-2365</v>
      </c>
      <c r="J31" s="105">
        <f t="shared" si="25"/>
        <v>-10.824789454412304</v>
      </c>
      <c r="K31" s="88">
        <f t="shared" si="26"/>
        <v>-765</v>
      </c>
      <c r="L31" s="105">
        <f t="shared" si="27"/>
        <v>-10.556092176072857</v>
      </c>
      <c r="M31" s="88">
        <f t="shared" si="28"/>
        <v>-3130</v>
      </c>
      <c r="N31" s="105">
        <f t="shared" si="29"/>
        <v>-10.757862175631553</v>
      </c>
    </row>
    <row r="32" spans="2:14" ht="15">
      <c r="B32" s="91" t="s">
        <v>181</v>
      </c>
      <c r="C32" s="127">
        <v>45337</v>
      </c>
      <c r="D32" s="127">
        <v>28322</v>
      </c>
      <c r="E32" s="128">
        <f t="shared" si="22"/>
        <v>73659</v>
      </c>
      <c r="F32" s="127">
        <v>40671</v>
      </c>
      <c r="G32" s="127">
        <v>29033</v>
      </c>
      <c r="H32" s="128">
        <f t="shared" si="23"/>
        <v>69704</v>
      </c>
      <c r="I32" s="88">
        <f t="shared" si="24"/>
        <v>-4666</v>
      </c>
      <c r="J32" s="105">
        <f t="shared" si="25"/>
        <v>-10.291814632640007</v>
      </c>
      <c r="K32" s="88">
        <f t="shared" si="26"/>
        <v>711</v>
      </c>
      <c r="L32" s="105">
        <f t="shared" si="27"/>
        <v>2.5104159310783136</v>
      </c>
      <c r="M32" s="88">
        <f t="shared" si="28"/>
        <v>-3955</v>
      </c>
      <c r="N32" s="105">
        <f t="shared" si="29"/>
        <v>-5.369337080329627</v>
      </c>
    </row>
    <row r="33" spans="2:14" ht="15">
      <c r="B33" s="97" t="s">
        <v>182</v>
      </c>
      <c r="C33" s="129">
        <v>0</v>
      </c>
      <c r="D33" s="129">
        <v>2</v>
      </c>
      <c r="E33" s="128">
        <f t="shared" si="22"/>
        <v>2</v>
      </c>
      <c r="F33" s="115">
        <v>1</v>
      </c>
      <c r="G33" s="115">
        <v>1</v>
      </c>
      <c r="H33" s="128">
        <f t="shared" si="23"/>
        <v>2</v>
      </c>
      <c r="I33" s="88"/>
      <c r="J33" s="105"/>
      <c r="K33" s="88"/>
      <c r="L33" s="130"/>
      <c r="M33" s="88"/>
      <c r="N33" s="105"/>
    </row>
    <row r="34" spans="2:14" ht="14.25">
      <c r="B34" s="91"/>
      <c r="C34" s="106"/>
      <c r="D34" s="106"/>
      <c r="E34" s="106"/>
      <c r="F34" s="106"/>
      <c r="G34" s="106"/>
      <c r="H34" s="106"/>
      <c r="I34" s="88"/>
      <c r="J34" s="105"/>
      <c r="K34" s="40"/>
      <c r="L34" s="105"/>
      <c r="M34" s="40"/>
      <c r="N34" s="105"/>
    </row>
    <row r="35" spans="2:14" ht="13.5">
      <c r="B35" s="38" t="s">
        <v>136</v>
      </c>
      <c r="C35" s="107">
        <f>C9+C15+C16</f>
        <v>199137</v>
      </c>
      <c r="D35" s="107">
        <f>D9+D15+D16</f>
        <v>204133</v>
      </c>
      <c r="E35" s="107">
        <f>E9+E15+E16</f>
        <v>403270</v>
      </c>
      <c r="F35" s="107">
        <f>F9+F15+F16</f>
        <v>179534</v>
      </c>
      <c r="G35" s="107">
        <f>G9+G15+G16</f>
        <v>193486</v>
      </c>
      <c r="H35" s="107">
        <f>H9+H15+H16</f>
        <v>373020</v>
      </c>
      <c r="I35" s="108">
        <f>F35-C35</f>
        <v>-19603</v>
      </c>
      <c r="J35" s="109">
        <f>I35/C35%</f>
        <v>-9.843976759718185</v>
      </c>
      <c r="K35" s="108">
        <f>G35-D35</f>
        <v>-10647</v>
      </c>
      <c r="L35" s="109">
        <f>K35/D35%</f>
        <v>-5.215717203979758</v>
      </c>
      <c r="M35" s="108">
        <f>H35-E35</f>
        <v>-30250</v>
      </c>
      <c r="N35" s="109">
        <f>M35/E35%</f>
        <v>-7.501177870905349</v>
      </c>
    </row>
    <row r="36" spans="2:14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ht="13.5"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</sheetData>
  <sheetProtection selectLockedCells="1" selectUnlockedCells="1"/>
  <mergeCells count="18">
    <mergeCell ref="A1:A3"/>
    <mergeCell ref="B1:N1"/>
    <mergeCell ref="B2:N2"/>
    <mergeCell ref="B3:N3"/>
    <mergeCell ref="B6:B8"/>
    <mergeCell ref="C6:E6"/>
    <mergeCell ref="F6:H6"/>
    <mergeCell ref="I6:N6"/>
    <mergeCell ref="C7:C8"/>
    <mergeCell ref="D7:D8"/>
    <mergeCell ref="E7:E8"/>
    <mergeCell ref="F7:F8"/>
    <mergeCell ref="G7:G8"/>
    <mergeCell ref="H7:H8"/>
    <mergeCell ref="I7:J7"/>
    <mergeCell ref="K7:L7"/>
    <mergeCell ref="M7:N7"/>
    <mergeCell ref="B37:N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Montano</cp:lastModifiedBy>
  <dcterms:modified xsi:type="dcterms:W3CDTF">2020-11-24T16:10:33Z</dcterms:modified>
  <cp:category/>
  <cp:version/>
  <cp:contentType/>
  <cp:contentStatus/>
</cp:coreProperties>
</file>