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30" windowWidth="19170" windowHeight="6390" tabRatio="903" firstSheet="28" activeTab="30"/>
  </bookViews>
  <sheets>
    <sheet name="tutti_totale" sheetId="1" r:id="rId1"/>
    <sheet name="tutti_totale_%" sheetId="2" r:id="rId2"/>
    <sheet name="liceo_totale" sheetId="3" r:id="rId3"/>
    <sheet name="tecnico1_totale" sheetId="4" r:id="rId4"/>
    <sheet name="tecnico2_totale" sheetId="5" r:id="rId5"/>
    <sheet name="professionale_totale" sheetId="6" r:id="rId6"/>
    <sheet name="l_scientifico_ordinamento" sheetId="7" r:id="rId7"/>
    <sheet name="l_scientifico_opzione_sa" sheetId="8" r:id="rId8"/>
    <sheet name="l_classico_ordinamento" sheetId="9" r:id="rId9"/>
    <sheet name="l_linguistico" sheetId="10" r:id="rId10"/>
    <sheet name="l_anomali" sheetId="11" r:id="rId11"/>
    <sheet name="l_artistico" sheetId="12" r:id="rId12"/>
    <sheet name="l_coreutico" sheetId="13" r:id="rId13"/>
    <sheet name="l_scienze_umane" sheetId="14" r:id="rId14"/>
    <sheet name="l_scienze_umane_opzione_es" sheetId="15" r:id="rId15"/>
    <sheet name="l_artistico_serale" sheetId="16" r:id="rId16"/>
    <sheet name="l_scienze_umane_serale" sheetId="17" r:id="rId17"/>
    <sheet name="it_agraria" sheetId="18" r:id="rId18"/>
    <sheet name="it_st_mecc_meccatronica_energia" sheetId="19" r:id="rId19"/>
    <sheet name="it_st_elettronica_elettrotecn" sheetId="20" r:id="rId20"/>
    <sheet name="it_st_informatica_telecomunicaz" sheetId="21" r:id="rId21"/>
    <sheet name="it_st_chim_materiali_biotecnol" sheetId="22" r:id="rId22"/>
    <sheet name="it_st_trasporti_logistica" sheetId="23" r:id="rId23"/>
    <sheet name="it_st_grafica_comunicazione" sheetId="24" r:id="rId24"/>
    <sheet name="it_st_sistema_moda" sheetId="25" r:id="rId25"/>
    <sheet name="it_st_costr_ambiente_territorio" sheetId="26" r:id="rId26"/>
    <sheet name="it_se_amm_finanza_marketing" sheetId="27" r:id="rId27"/>
    <sheet name="it_se_turismo" sheetId="28" r:id="rId28"/>
    <sheet name="it_serale" sheetId="29" r:id="rId29"/>
    <sheet name="ip_sia_manutenzione_ass_tecnica" sheetId="30" r:id="rId30"/>
    <sheet name="ip_sia_produzioni_i_a" sheetId="31" r:id="rId31"/>
    <sheet name="ip_ss_sasr" sheetId="32" r:id="rId32"/>
    <sheet name="ip_ss_servizi_commerciali" sheetId="33" r:id="rId33"/>
    <sheet name="ip_ss_enogas_albergh" sheetId="34" r:id="rId34"/>
    <sheet name="ip_ss_sss" sheetId="35" r:id="rId35"/>
    <sheet name="ip_ss_o_o" sheetId="36" r:id="rId36"/>
    <sheet name="ip_serale" sheetId="37" r:id="rId37"/>
    <sheet name="variazioni_scuole" sheetId="38" r:id="rId38"/>
  </sheets>
  <definedNames>
    <definedName name="HTML_CodePage" hidden="1">1252</definedName>
    <definedName name="HTML_Control" localSheetId="35" hidden="1">{"'buniva_pinerolo'!$A$12:$J$27"}</definedName>
    <definedName name="HTML_Control" localSheetId="22" hidden="1">{"'buniva_pinerolo'!$A$12:$J$27"}</definedName>
    <definedName name="HTML_Control" localSheetId="10" hidden="1">{"'buniva_pinerolo'!$A$12:$J$27"}</definedName>
    <definedName name="HTML_Control" localSheetId="11" hidden="1">{"'buniva_pinerolo'!$A$12:$J$27"}</definedName>
    <definedName name="HTML_Control" localSheetId="15" hidden="1">{"'buniva_pinerolo'!$A$12:$J$27"}</definedName>
    <definedName name="HTML_Control" localSheetId="12" hidden="1">{"'buniva_pinerolo'!$A$12:$J$27"}</definedName>
    <definedName name="HTML_Control" localSheetId="16" hidden="1">{"'buniva_pinerolo'!$A$12:$J$27"}</definedName>
    <definedName name="HTML_Control" localSheetId="1" hidden="1">{"'buniva_pinerolo'!$A$12:$J$27"}</definedName>
    <definedName name="HTML_Control" localSheetId="37" hidden="1">{"'buniva_pinerolo'!$A$12:$J$27"}</definedName>
    <definedName name="HTML_Control" hidden="1">{"'buniva_pinerolo'!$A$12:$J$27"}</definedName>
    <definedName name="HTML_Description" hidden="1">""</definedName>
    <definedName name="HTML_Email" hidden="1">""</definedName>
    <definedName name="HTML_Header" hidden="1">"buniva_pinerolo"</definedName>
    <definedName name="HTML_LastUpdate" hidden="1">"19/03/02"</definedName>
    <definedName name="HTML_LineAfter" hidden="1">FALSE</definedName>
    <definedName name="HTML_LineBefore" hidden="1">FALSE</definedName>
    <definedName name="HTML_Name" hidden="1">"Progetto rete"</definedName>
    <definedName name="HTML_OBDlg2" hidden="1">TRUE</definedName>
    <definedName name="HTML_OBDlg4" hidden="1">TRUE</definedName>
    <definedName name="HTML_OS" hidden="1">0</definedName>
    <definedName name="HTML_PathFile" hidden="1">"C:\spin\Provincia\pubblicazioni\scuole 2001-2002\malloppo\MioHTML.htm"</definedName>
    <definedName name="HTML_Title" hidden="1">"riepilogo 2001-2002"</definedName>
  </definedNames>
  <calcPr fullCalcOnLoad="1"/>
</workbook>
</file>

<file path=xl/sharedStrings.xml><?xml version="1.0" encoding="utf-8"?>
<sst xmlns="http://schemas.openxmlformats.org/spreadsheetml/2006/main" count="2663" uniqueCount="425">
  <si>
    <t>TIPOLOGIA: LICEO - LICEO SCIENTIFICO - ORDINAMENTO</t>
  </si>
  <si>
    <t>SCUOLA</t>
  </si>
  <si>
    <t>CLASSI 1^</t>
  </si>
  <si>
    <t>DIFFERENZA</t>
  </si>
  <si>
    <t>TOTALE</t>
  </si>
  <si>
    <t>CLASSI</t>
  </si>
  <si>
    <t>ALLIEVI</t>
  </si>
  <si>
    <t>ROSA - SUSA</t>
  </si>
  <si>
    <t>MARTINETTI - CALUSO</t>
  </si>
  <si>
    <t>BOBBIO - CARIGNANO</t>
  </si>
  <si>
    <t>BALDESANO-ROCCATI - CARMAGNOLA</t>
  </si>
  <si>
    <t>MONTI - CHIERI</t>
  </si>
  <si>
    <t>NEWTON - CHIVASSO</t>
  </si>
  <si>
    <t>CURIE - GRUGLIASCO</t>
  </si>
  <si>
    <t>GRAMSCI - IVREA</t>
  </si>
  <si>
    <t>MAJORANA - MONCALIERI</t>
  </si>
  <si>
    <t>AMALDI - ORBASSANO</t>
  </si>
  <si>
    <t>CURIE - PINEROLO</t>
  </si>
  <si>
    <t>MORO - RIVAROLO</t>
  </si>
  <si>
    <t>DARWIN - RIVOLI</t>
  </si>
  <si>
    <t>8 MARZO - SETTIMO T.SE</t>
  </si>
  <si>
    <t>JUVARRA - VENARIA</t>
  </si>
  <si>
    <t>CATTANEO - TORINO</t>
  </si>
  <si>
    <t>COPERNICO - TORINO</t>
  </si>
  <si>
    <t>BRUNO - TORINO</t>
  </si>
  <si>
    <t>EINSTEIN - TORINO</t>
  </si>
  <si>
    <t>FERRARIS - TORINO</t>
  </si>
  <si>
    <t>MAJORANA - TORINO</t>
  </si>
  <si>
    <t>SPINELLI - TORINO</t>
  </si>
  <si>
    <t>CLASSI 2^</t>
  </si>
  <si>
    <t>CLASSI 3^</t>
  </si>
  <si>
    <t>CLASSI 4^</t>
  </si>
  <si>
    <t>CLASSI 5^</t>
  </si>
  <si>
    <t>TIPOLOGIA: LICEO - LICEO SCIENTIFICO - OPZIONE SCIENZE APPLICATE</t>
  </si>
  <si>
    <t>TIPO INSEGNAMENTO</t>
  </si>
  <si>
    <t>INDIRIZZI/OPZIONI</t>
  </si>
  <si>
    <t>ISTITUTO TECNICO</t>
  </si>
  <si>
    <t>SETTORE TECNOLOGICO</t>
  </si>
  <si>
    <t>MECCANICA, MECCATRONICA ED ENERGIA - BIENNIO</t>
  </si>
  <si>
    <t>ELETTRONICA ED ELETTROTECNICA - BIENNIO</t>
  </si>
  <si>
    <t>INFORMATICA E TELECOMUNICAZIONI - BIENNIO</t>
  </si>
  <si>
    <t>CHIMICA, MATERIALI E BIOTECNOLOGIE - BIENNIO</t>
  </si>
  <si>
    <t>SISTEMA MODA - BIENNIO</t>
  </si>
  <si>
    <t>GRAFICA E COMUNICAZIONE - BIENNIO</t>
  </si>
  <si>
    <t>GRAFICA E COMUNICAZIONE</t>
  </si>
  <si>
    <t>TRASPORTI E LOGISTICA - BIENNIO</t>
  </si>
  <si>
    <t>COSTRUZIONI, AMBIENTE E TERRITORIO - BIENNIO</t>
  </si>
  <si>
    <t xml:space="preserve">COSTRUZIONI, AMBIENTE E TERRITORIO </t>
  </si>
  <si>
    <t>SETTORE ECONOMICO</t>
  </si>
  <si>
    <t>AMMINISTRAZIONE, FINANZA E MARKETING - BIENNIO</t>
  </si>
  <si>
    <t xml:space="preserve">AMMINISTRAZIONE, FINANZA E MARKETING  </t>
  </si>
  <si>
    <t>TURISMO - BIENNIO</t>
  </si>
  <si>
    <t xml:space="preserve">TURISMO </t>
  </si>
  <si>
    <t>LICEO</t>
  </si>
  <si>
    <t>LICEO SCIENTIFICO</t>
  </si>
  <si>
    <t>OPZIONE SCIENZE APPLICATE</t>
  </si>
  <si>
    <t>LICEO CLASSICO</t>
  </si>
  <si>
    <t>LICEO LINGUISTICO</t>
  </si>
  <si>
    <t>SEZIONE MUSICALE</t>
  </si>
  <si>
    <t>SEZIONE COREUTICA</t>
  </si>
  <si>
    <t>LICEO ARTISTICO</t>
  </si>
  <si>
    <t>ARTI FIGURATIVE</t>
  </si>
  <si>
    <t>ARCHITETTURA E AMBIENTE</t>
  </si>
  <si>
    <t>AUDIOVISIVO MULTIMEDIA</t>
  </si>
  <si>
    <t>DESIGN</t>
  </si>
  <si>
    <t>GRAFICA</t>
  </si>
  <si>
    <t>SCENOGRAFIA</t>
  </si>
  <si>
    <t>LICEO DELLE SCIENZE UMANE</t>
  </si>
  <si>
    <t>ISTITUTO PROFESSIONALE</t>
  </si>
  <si>
    <t>SETTORE INDUSTRIA E ARTIGIANATO</t>
  </si>
  <si>
    <t>PRODUZIONI INDUSTRIALI E ARTIGIANATO - BIENNIO</t>
  </si>
  <si>
    <t>SETTORE SERVIZI</t>
  </si>
  <si>
    <t xml:space="preserve">SERVIZI PER L'AGRICOLTURA E LO SVILUPPO RURALE  </t>
  </si>
  <si>
    <t>ORDINAMENTO</t>
  </si>
  <si>
    <t>OPZIONE ECONOMICO-SOCIALE</t>
  </si>
  <si>
    <t>TIPOLOGIA: LICEO</t>
  </si>
  <si>
    <t>TIPOLOGIA: ISTITUTO TECNICO</t>
  </si>
  <si>
    <t>A. E A. - GESTIONE DELL'AMBIENTE E DEL TERRITORIO</t>
  </si>
  <si>
    <t>M. M. ED E. - MECCANICA E MECCATRONICA</t>
  </si>
  <si>
    <t>M. M. ED E. - ENERGIA</t>
  </si>
  <si>
    <t xml:space="preserve">ELETTRONICA ED ELETTROTECNICA - ELETTRONICA </t>
  </si>
  <si>
    <t>ELETTRONICA ED ELETTROTECNICA - ELETTROTECNICA</t>
  </si>
  <si>
    <t>ELETTRONICA ED ELETTROTECNICA - AUTOMAZIONE</t>
  </si>
  <si>
    <t>INFORMATICA E TELECOMUNICAZIONI - INFORMATICA</t>
  </si>
  <si>
    <t>C. M. E B. - CHIMICA E MATERIALI</t>
  </si>
  <si>
    <t>C. M. E B. - BIOTECNOLOGIE AMBIENTALI</t>
  </si>
  <si>
    <t>C. M. E B. - BIOTECNOLOGIE SANITARIE</t>
  </si>
  <si>
    <t>SISTEMA MODA - TESSILE, ABBIGLIAMENTO E MODA</t>
  </si>
  <si>
    <t>SISTEMA MODA - CALZATURE E MODA</t>
  </si>
  <si>
    <t>TRASPORTI E LOGISTICA - COSTRUZIONE DEL MEZZO</t>
  </si>
  <si>
    <t>TRASPORTI E LOGISTICA - CONDUZIONE DEL MEZZO</t>
  </si>
  <si>
    <t>TRASPORTI E LOGISTICA - LOGISTICA</t>
  </si>
  <si>
    <t>COSTRUZIONI, AMBIENTE E TERRITORIO - GEOTECNICO</t>
  </si>
  <si>
    <t>A. F. E M. - SISTEMI INFORMATIVI AZIENDALI</t>
  </si>
  <si>
    <t>I. E T. - TELECOMUNICAZIONI</t>
  </si>
  <si>
    <t>A. F. E M. - RELAZIONI INTERNAZIONALI MARKETING</t>
  </si>
  <si>
    <t>TIPOLOGIA: ISTITUTO PROFESSIONALE</t>
  </si>
  <si>
    <t>PRODUZIONI INDUSTRIALI E ARTIGIANATO - INDUSTRIA</t>
  </si>
  <si>
    <t>PRODUZIONI INDUSTRIALI E ARTIGIANATO - ARTIGIANATO</t>
  </si>
  <si>
    <t>MANUTENZIONE E ASSISTENZA TECNICA</t>
  </si>
  <si>
    <t>SERVIZI COMMERCIALI</t>
  </si>
  <si>
    <t>SERVIZI SOCIO SANITARI</t>
  </si>
  <si>
    <t>SERVIZI SOCIO SANITARI - OTTICO</t>
  </si>
  <si>
    <t>SERVIZI SOCIO SANITARI - ODONTOTECNICO</t>
  </si>
  <si>
    <t>TIPOLOGIA</t>
  </si>
  <si>
    <t>TOTALE GENERALE</t>
  </si>
  <si>
    <t>TIPOLOGIA: LICEO - LICEO CLASSICO - ORDINAMENTO</t>
  </si>
  <si>
    <t>ALFIERI</t>
  </si>
  <si>
    <t>CAVOUR</t>
  </si>
  <si>
    <t>D'AZEGLIO</t>
  </si>
  <si>
    <t>GIOBERTI</t>
  </si>
  <si>
    <t>BOTTA - IVREA</t>
  </si>
  <si>
    <t>DES AMBROIS - OULX</t>
  </si>
  <si>
    <t>PORPORATO - PINEROLO</t>
  </si>
  <si>
    <t xml:space="preserve">JUVARRA - VENARIA </t>
  </si>
  <si>
    <t>DALMASSO - PIANEZZA</t>
  </si>
  <si>
    <t>REGINA MARGHERITA - TORINO</t>
  </si>
  <si>
    <t>BERTI - TORINO</t>
  </si>
  <si>
    <t>EUROPA UNITA - CHIVASSO</t>
  </si>
  <si>
    <t xml:space="preserve">CURIE - GRUGLIASCO  </t>
  </si>
  <si>
    <t>TIPOLOGIA: LICEO - LICEO LINGUISTICO - ORDINAMENTO</t>
  </si>
  <si>
    <t>PRIMO LICEO ARTISTICO - TORINO</t>
  </si>
  <si>
    <t>COTTINI - TORINO</t>
  </si>
  <si>
    <t>PASSONI - TORINO</t>
  </si>
  <si>
    <t>TIPOLOGIA: ISTITUTO TECNICO - SETTORE TECNOLOGICO - COSTRUZIONI, AMBIENTE E TERRITORIO</t>
  </si>
  <si>
    <t>TIPOLOGIA: ISTITUTO TECNICO - SETTORE ECONOMICO - AMMINISTRAZIONE, FINANZA E MARKETING</t>
  </si>
  <si>
    <t>TIPOLOGIA: ISTITUTO TECNICO - SETTORE ECONOMICO - TURISMO</t>
  </si>
  <si>
    <t>TIPOLOGIA: ISTITUTO PROFESSIONALE - SETTORE INDUSTRIA E ARTIGIANATO - MANUTENZIONE E ASSITENZA TECNICA</t>
  </si>
  <si>
    <t>TIPOLOGIA: ISTITUTO PROFESSIONALE - SETTORE INDUSTRIA E ARTIGIANATO - PRODUZIONI INDUSTRIALI E ARTIGIANATO</t>
  </si>
  <si>
    <t>TIPOLOGIA: ISTITUTO PROFESSIONALE - SETTORE SERVIZI - SERVIZI PER L'AGRICOLTURA E LO SVILUPPO RURALE</t>
  </si>
  <si>
    <t>TIPOLOGIA: ISTITUTO PROFESSIONALE - SETTORE SERVIZI - SERVIZI COMMERCIALI</t>
  </si>
  <si>
    <t>TIPOLOGIA: ISTITUTO PROFESSIONALE - SETTORE SERVIZI - ENOGASTRONOMIA E OSPITALITÁ ALBERGHIERA</t>
  </si>
  <si>
    <t>ENOGASTRONOMIA E OSPITALITÁ ALBERGHIERA - BIENNIO</t>
  </si>
  <si>
    <t>ENOGASTRONOMIA E OSPITALITÁ ALBERGHIERA - ENOGASTRONOMIA</t>
  </si>
  <si>
    <t>ENOGASTRONOMIA E OSPITALITÁ ALBERGHIERA - SERVIZI DI SALA E DI VENDITA</t>
  </si>
  <si>
    <t>ENOGASTRONOMIA E OSPITALITÁ ALBERGHIERA - ACCOGLIENZA TURISTICA</t>
  </si>
  <si>
    <t>TIPOLOGIA: ISTITUTO PROFESSIONALE - SETTORE SERVIZI - SERVIZI SOCIO SANITARI</t>
  </si>
  <si>
    <t>ISTITUTO TECNICO SERALE</t>
  </si>
  <si>
    <t>ISTITUTO PROFESSIONALE SERALE</t>
  </si>
  <si>
    <t>TIPOLOGIA: ISTITUTO PROFESSIONALE - SERALE</t>
  </si>
  <si>
    <t>TIPOLOGIA: ISTITUTO TECNICO - SETTORE TECNOLOGICO - MECCANICA, MECCATRONICA ED ENERGIA</t>
  </si>
  <si>
    <t>BIENNIO</t>
  </si>
  <si>
    <t>MECCANICA E MECCATRONICA</t>
  </si>
  <si>
    <t>ENERGIA</t>
  </si>
  <si>
    <t>TIPOLOGIA: ISTITUTO TECNICO - SETTORE TECNOLOGICO - ELETTRONICA ED ELETTROTECNICA</t>
  </si>
  <si>
    <t>ELETTRONICA</t>
  </si>
  <si>
    <t>ELETTROTECNICA</t>
  </si>
  <si>
    <t>AUTOMAZIONE</t>
  </si>
  <si>
    <t>TIPOLOGIA: ISTITUTO TECNICO - SETTORE TECNOLOGICO - INFORMATICA E TELECOMUNICAZIONI</t>
  </si>
  <si>
    <t>INFORMATICA</t>
  </si>
  <si>
    <t>TELECOMUNICAZIONI</t>
  </si>
  <si>
    <t>PRODUZIONI E TRASFORMAZIONI</t>
  </si>
  <si>
    <t>GESTIONE DELL'AMBIENTE E DEL TERRITORIO</t>
  </si>
  <si>
    <t>VITICOLTURA ED ENOLOGIA</t>
  </si>
  <si>
    <t>BIOTECNOLOGIE AMBIENTALI</t>
  </si>
  <si>
    <t>TIPOLOGIA: ISTITUTO TECNICO - SETTORE TECNOLOGICO - CHIMICA, MATERIALI E BIOTECNOLOGIE</t>
  </si>
  <si>
    <t>CHIMICA E MATERIALI</t>
  </si>
  <si>
    <t>BIOTECNOLOGIE SANITARIE</t>
  </si>
  <si>
    <t>TIPOLOGIA: ISTITUTO TECNICO - SETTORE TECNOLOGICO - GRAFICA E COMUNICAZIONE</t>
  </si>
  <si>
    <t>GEOTECNICO</t>
  </si>
  <si>
    <t>AMMINISTRAZIONE, FINANZA E MARKETING</t>
  </si>
  <si>
    <t>RELAZIONI INTERNAZIONALI PER IL MARKETING</t>
  </si>
  <si>
    <t>SISTEMI INFORMATIVI AZIENDALI</t>
  </si>
  <si>
    <t>MANUTENZIONE E ASSISTENZA TECNICA - BIENNIO</t>
  </si>
  <si>
    <t>SERVIZI COMMERCIALI - BIENNIO</t>
  </si>
  <si>
    <t>SERVIZI PER L'AGRICOLTURA E LO SVILUPPO RURALE - BIENNIO</t>
  </si>
  <si>
    <t>SERVIZI SOCIO SANITARI - BIENNIO</t>
  </si>
  <si>
    <t>TIPOLOGIA: ISTITUTO TECNICO - SETTORE TECNOLOGICO - SISTEMA MODA</t>
  </si>
  <si>
    <t>TESSILE, ABBIGLIAMENTO E MODA</t>
  </si>
  <si>
    <t>CALZATURE E MODA</t>
  </si>
  <si>
    <t>TURISMO</t>
  </si>
  <si>
    <t>INDUSTRIA</t>
  </si>
  <si>
    <t>ARTIGIANATO</t>
  </si>
  <si>
    <t>AGRICOLTURA E SVILUPPO RURALE</t>
  </si>
  <si>
    <t>ENOGASTRONOMIA</t>
  </si>
  <si>
    <t>ODONTOTECNICO</t>
  </si>
  <si>
    <t>OTTICO</t>
  </si>
  <si>
    <t>AVOGADRO - TORINO</t>
  </si>
  <si>
    <t>AVOGADRO</t>
  </si>
  <si>
    <t>BECCARI</t>
  </si>
  <si>
    <t>ACCOGLIENZA TURISTICA</t>
  </si>
  <si>
    <t>TRIENNIO</t>
  </si>
  <si>
    <t>ARTICOLAZIONE</t>
  </si>
  <si>
    <t>COSTRUZIONI, AMBIENTE E TERRITORIO</t>
  </si>
  <si>
    <t>SERVIZI DI SALA E DI VENDITA</t>
  </si>
  <si>
    <t>2^ anno prec</t>
  </si>
  <si>
    <t>VARIAZIONI</t>
  </si>
  <si>
    <t>ALUNNI</t>
  </si>
  <si>
    <t>EINSTEIN</t>
  </si>
  <si>
    <t>GIOLITTI</t>
  </si>
  <si>
    <t>MAJORANA</t>
  </si>
  <si>
    <t>BRUNO</t>
  </si>
  <si>
    <t>CATTANEO</t>
  </si>
  <si>
    <t>COPERNICO</t>
  </si>
  <si>
    <t>FERRARIS</t>
  </si>
  <si>
    <t>SPINELLI</t>
  </si>
  <si>
    <t>UMBERTO I</t>
  </si>
  <si>
    <t>VOLTA</t>
  </si>
  <si>
    <t>BERTI</t>
  </si>
  <si>
    <t>REGINA MARGHERITA</t>
  </si>
  <si>
    <t>COTTINI</t>
  </si>
  <si>
    <t>PASSONI</t>
  </si>
  <si>
    <t>PRIMO LICEO ARTISTICO</t>
  </si>
  <si>
    <t>GUARINI</t>
  </si>
  <si>
    <t>LUXEMBURG</t>
  </si>
  <si>
    <t>SOMMEILLER</t>
  </si>
  <si>
    <t>FERRARI</t>
  </si>
  <si>
    <t>GRASSI</t>
  </si>
  <si>
    <t>PEANO</t>
  </si>
  <si>
    <t>BOSELLI</t>
  </si>
  <si>
    <t>GIULIO</t>
  </si>
  <si>
    <t>MAGAROTTO</t>
  </si>
  <si>
    <t>BIRAGO</t>
  </si>
  <si>
    <t>GALILEI</t>
  </si>
  <si>
    <t>PLANA</t>
  </si>
  <si>
    <t>ZERBONI</t>
  </si>
  <si>
    <t>COLOMBATTO</t>
  </si>
  <si>
    <t>STEINER</t>
  </si>
  <si>
    <t>SANTAROSA</t>
  </si>
  <si>
    <t>25 APRILE</t>
  </si>
  <si>
    <t>8 MARZO</t>
  </si>
  <si>
    <t>SETTIMO T.SE</t>
  </si>
  <si>
    <t>ALBERT</t>
  </si>
  <si>
    <t>LANZO T.SE</t>
  </si>
  <si>
    <t>AMALDI</t>
  </si>
  <si>
    <t>ORBASSANO</t>
  </si>
  <si>
    <t>BOBBIO</t>
  </si>
  <si>
    <t>CARIGNANO</t>
  </si>
  <si>
    <t>BUNIVA</t>
  </si>
  <si>
    <t>PINEROLO</t>
  </si>
  <si>
    <t>CENA</t>
  </si>
  <si>
    <t>IVREA</t>
  </si>
  <si>
    <t>CURIE</t>
  </si>
  <si>
    <t>GRUGLIASCO</t>
  </si>
  <si>
    <t>DES AMBROIS</t>
  </si>
  <si>
    <t>OULX</t>
  </si>
  <si>
    <t>D'ORIA</t>
  </si>
  <si>
    <t>EUROPA UNITA</t>
  </si>
  <si>
    <t>CHIVASSO</t>
  </si>
  <si>
    <t>FACCIO</t>
  </si>
  <si>
    <t>CASTELLAMONTE</t>
  </si>
  <si>
    <t>SUSA</t>
  </si>
  <si>
    <t>MONCALIERI</t>
  </si>
  <si>
    <t>MARTINETTI</t>
  </si>
  <si>
    <t>CALUSO</t>
  </si>
  <si>
    <t>MORO</t>
  </si>
  <si>
    <t>RIVAROLO</t>
  </si>
  <si>
    <t>OLIVETTI</t>
  </si>
  <si>
    <t>PREVER</t>
  </si>
  <si>
    <t>BALDESSANO-ROCCATI</t>
  </si>
  <si>
    <t>CARMAGNOLA</t>
  </si>
  <si>
    <t>ROMERO</t>
  </si>
  <si>
    <t>RIVOLI</t>
  </si>
  <si>
    <t>ROTTERDAM</t>
  </si>
  <si>
    <t>NICHELINO</t>
  </si>
  <si>
    <t>UBERTINI</t>
  </si>
  <si>
    <t>VITTONE</t>
  </si>
  <si>
    <t>CHIERI</t>
  </si>
  <si>
    <t>VITTORINI</t>
  </si>
  <si>
    <t>BOTTA</t>
  </si>
  <si>
    <t>MONTI</t>
  </si>
  <si>
    <t>NEWTON</t>
  </si>
  <si>
    <t>PORPORATO</t>
  </si>
  <si>
    <t>ROSA</t>
  </si>
  <si>
    <t>DARWIN</t>
  </si>
  <si>
    <t>GRAMSCI</t>
  </si>
  <si>
    <t>JUVARRA</t>
  </si>
  <si>
    <t>VENARIA</t>
  </si>
  <si>
    <t>AVIGLIANA</t>
  </si>
  <si>
    <t>PASCAL</t>
  </si>
  <si>
    <t>GIAVENO</t>
  </si>
  <si>
    <t>SRAFFA</t>
  </si>
  <si>
    <t>MAXWELL</t>
  </si>
  <si>
    <t>PININFARINA</t>
  </si>
  <si>
    <t>NATTA</t>
  </si>
  <si>
    <t>DALMASSO</t>
  </si>
  <si>
    <t>PIANEZZA</t>
  </si>
  <si>
    <t>TIPOLOGIA: LICEO - LICEO SCIENZE UMANE - ORDINAMENTO</t>
  </si>
  <si>
    <t>TIPOLOGIA: LICEO - LICEO SCIENZE UMANE - OPZIONE ECONOMICO-SOCIALE</t>
  </si>
  <si>
    <t>BIENNIO SERALE</t>
  </si>
  <si>
    <t>TOTALE CORSI DIURNI</t>
  </si>
  <si>
    <t>TOTALE CORSI SERALI</t>
  </si>
  <si>
    <t>ISTITUTO TECNICO SERALE - TOTALE</t>
  </si>
  <si>
    <t>BIENNIO LICEO ARTISTICO</t>
  </si>
  <si>
    <t>TIPOLOGIA: LICEO - LICEO ARTISTICO</t>
  </si>
  <si>
    <t>VECCHIO ORDINAMENTO</t>
  </si>
  <si>
    <t>PROGETTO MICHELANGELO</t>
  </si>
  <si>
    <t>COLOMBATTO - TORINO</t>
  </si>
  <si>
    <t>CENA - IVREA</t>
  </si>
  <si>
    <t>GUARINI - TORINO</t>
  </si>
  <si>
    <t>LUXEMBURG - TORINO</t>
  </si>
  <si>
    <t>BOSELLI - TORINO</t>
  </si>
  <si>
    <t>D'ORIA - CIRIÉ</t>
  </si>
  <si>
    <t>CIRIÉ</t>
  </si>
  <si>
    <t>CUORGNÉ</t>
  </si>
  <si>
    <t>ROTTERDAM - NICHELINO</t>
  </si>
  <si>
    <t xml:space="preserve">ROTTERDAM - NICHELINO </t>
  </si>
  <si>
    <t>SRAFFA - ORBASSANO</t>
  </si>
  <si>
    <t>UBERTINI - CALUSO</t>
  </si>
  <si>
    <t>BECCARI - TORINO</t>
  </si>
  <si>
    <t>BIRAGO - TORINO</t>
  </si>
  <si>
    <t>ISTITUTO PROFESSIONALE SERALE - TOTALE</t>
  </si>
  <si>
    <t>ISTITUTO PROFESSIONALE DIURNO - TOTALE</t>
  </si>
  <si>
    <t>BOSSO-MONTI - TORINO</t>
  </si>
  <si>
    <t>BOSSO-MONTI</t>
  </si>
  <si>
    <t>LICEO SERALE - TOTALE</t>
  </si>
  <si>
    <t>ALFIERI - TORINO</t>
  </si>
  <si>
    <t>CAVOUR - TORINO</t>
  </si>
  <si>
    <t>D'AZEGLIO - TORINO</t>
  </si>
  <si>
    <t>GIOBERTI - TORINO</t>
  </si>
  <si>
    <t>GIOLITTI - TORINO</t>
  </si>
  <si>
    <t>GIULIO - TORINO</t>
  </si>
  <si>
    <t>GOBETTI-MARCHESINI - TORINO</t>
  </si>
  <si>
    <t>GRASSI - TORINO</t>
  </si>
  <si>
    <t>TIPOLOGIA: ISTITUTO TECNICO - SETTORE TECNOLOGICO - TRASPORTI E LOGISTICA</t>
  </si>
  <si>
    <t>COSTRUZIONE DEL MEZZO</t>
  </si>
  <si>
    <t>CONDUZIONE DEL MEZZO</t>
  </si>
  <si>
    <t>LOGISTICA</t>
  </si>
  <si>
    <t>LEVI P.</t>
  </si>
  <si>
    <t>TIPOLOGIA: ISTITUTO TECNICO - CORSI SERALI</t>
  </si>
  <si>
    <t>LEVI  P. - TORINO</t>
  </si>
  <si>
    <t>LEVI P. - TORINO</t>
  </si>
  <si>
    <t>MAGAROTTO - TORINO</t>
  </si>
  <si>
    <t>PEANO - TORINO</t>
  </si>
  <si>
    <t>PLANA - TORINO</t>
  </si>
  <si>
    <t>TIPOLOGIA: LICEO - LICEO SCIENZE UMANE - SERALE</t>
  </si>
  <si>
    <t>ISTITUTO TECNICO - SERALE</t>
  </si>
  <si>
    <t>ISTITUTO PROFESSIONALE - SERALE</t>
  </si>
  <si>
    <t>LICEO - SERALE</t>
  </si>
  <si>
    <t>SCIENZE UMANE</t>
  </si>
  <si>
    <t>RUSSELL-MORO - TORINO</t>
  </si>
  <si>
    <t>SANTORRE DI SANTAROSA - TORINO</t>
  </si>
  <si>
    <t>SANTORRE DI SANTAROSA  - TORINO</t>
  </si>
  <si>
    <t>SOMMEILLER - TORINO</t>
  </si>
  <si>
    <t>TIPOLOGIA: LICEO - CORSI PARTICOLARI</t>
  </si>
  <si>
    <t>LINGUISTICO INTERNAZIONALE SPAGNOLO</t>
  </si>
  <si>
    <t>SCIENTIFICO INTERNAZIONALE EUROPEO OPZIONE UMANISTICO LINGUISTICO</t>
  </si>
  <si>
    <t>INTERNAZIONALE SPAGNOLO</t>
  </si>
  <si>
    <t>STEINER - TORINO</t>
  </si>
  <si>
    <t>EUROPEO</t>
  </si>
  <si>
    <t>CLASSICO EUROPEO</t>
  </si>
  <si>
    <t>UMBERTO I - TORINO</t>
  </si>
  <si>
    <t>EUROPEO UMANISTICO LINGUISTICO</t>
  </si>
  <si>
    <t>SCIENTIFICO INTERNAZIONALE OPZIONE SPAGNOLO</t>
  </si>
  <si>
    <t>VOLTA - TORINO</t>
  </si>
  <si>
    <t>ZERBONI - TORINO</t>
  </si>
  <si>
    <t>PRODUZIONI INDUSTRIALI E ARTIGIANATO</t>
  </si>
  <si>
    <t>TOTALE ISTITUTO TECNICO SERALE</t>
  </si>
  <si>
    <t>ISTITUTO TECNICO DIURNO - TOTALE</t>
  </si>
  <si>
    <t>LICEO DIURNO - TOTALE</t>
  </si>
  <si>
    <t>LICEO SERALE</t>
  </si>
  <si>
    <t>25 APRILE - CUORGNÉ</t>
  </si>
  <si>
    <t xml:space="preserve">ALBERT - LANZO T.SE </t>
  </si>
  <si>
    <t>ALBERT - LANZO T.SE</t>
  </si>
  <si>
    <t>BALDESSANO-ROCCATI - CARMAGNOLA</t>
  </si>
  <si>
    <t>LINGUISTICO INTERNAZIONALE</t>
  </si>
  <si>
    <t>SCIENTIFICO LINGUISTICO INTERNAZIONALE</t>
  </si>
  <si>
    <t>INTERNAZIONALE</t>
  </si>
  <si>
    <t>BUNIVA - PINEROLO</t>
  </si>
  <si>
    <t>FACCIO - CASTELLAMONTE</t>
  </si>
  <si>
    <t>FERRARI - SUSA</t>
  </si>
  <si>
    <t>FERRARIS - SETTIMO T.SE</t>
  </si>
  <si>
    <t>GALILEI - AVIGLIANA</t>
  </si>
  <si>
    <t>MAJORANA - GRUGLIASCO</t>
  </si>
  <si>
    <t>MAXWELL - NICHELINO</t>
  </si>
  <si>
    <t>NATTA - RIVOLI</t>
  </si>
  <si>
    <t>OLIVETTI - IVREA</t>
  </si>
  <si>
    <t>PASCAL - GIAVENO</t>
  </si>
  <si>
    <t>PININFARINA - MONCALIERI</t>
  </si>
  <si>
    <t>PREVER - PINEROLO</t>
  </si>
  <si>
    <t>ROMERO - RIVOLI</t>
  </si>
  <si>
    <t>VITTONE - CHIERI</t>
  </si>
  <si>
    <t>VITTORINI - GRUGLIASCO</t>
  </si>
  <si>
    <t>TIPOLOGIA: LICEO - LICEO ARTISTICO - CORSI SERALI</t>
  </si>
  <si>
    <t>VALORI ASSOLUTI</t>
  </si>
  <si>
    <t>VALORI PERCENTUALI</t>
  </si>
  <si>
    <t>INDIRIZZI/ARTICOLAZIONI</t>
  </si>
  <si>
    <t>TOTALE SETTORE TECNOLOGICO</t>
  </si>
  <si>
    <t>TOTALE SETTORE ECONOMICO</t>
  </si>
  <si>
    <t>TOTALE SETTORE INDUSTRIA E ARTIGIANATO</t>
  </si>
  <si>
    <t>TOTALE SETTORE SERVIZI</t>
  </si>
  <si>
    <t>PORRO-ALBERTI - PINEROLO</t>
  </si>
  <si>
    <t>PORRO-ALBERTI</t>
  </si>
  <si>
    <t>BODONI-PARAVIA</t>
  </si>
  <si>
    <t>BODONI-PARAVIA - TORINO</t>
  </si>
  <si>
    <t>GALILEI-FERRARI</t>
  </si>
  <si>
    <t>GALILEI-FERRARI - TORINO</t>
  </si>
  <si>
    <t>GOBETTI MARCHESINI-CASALE</t>
  </si>
  <si>
    <t>GOBETTI MARCHESINI-CASALE  - TORINO</t>
  </si>
  <si>
    <t>GOBETTI MARCHESINI - CASALE - TORINO</t>
  </si>
  <si>
    <t>TIPOLOGIA: LICEO - LICEO COREUTICO E MUSICALE - SEZIONE MUSICALE</t>
  </si>
  <si>
    <t>LICEO COREUTICO E MUSICALE</t>
  </si>
  <si>
    <t>TOTALE  12/13</t>
  </si>
  <si>
    <t>GOBETTI-SEGRE' - TORINO</t>
  </si>
  <si>
    <t>GOBETTI-SEGRÉ - TORINO</t>
  </si>
  <si>
    <t>LEVI-ARDUINO - TORINO</t>
  </si>
  <si>
    <t>SCIENTIFICO INTERNAZIONALE INDIRIZZO CINESE</t>
  </si>
  <si>
    <t>INTERNAZIONALE CINESE</t>
  </si>
  <si>
    <t>FERMI-GALILEI - CIRIÉ</t>
  </si>
  <si>
    <t>GOBETTI-SEGRE'</t>
  </si>
  <si>
    <t>FERMI-GALILEI</t>
  </si>
  <si>
    <t>AUTONOMIE IN TORINO</t>
  </si>
  <si>
    <t>AUTONOMIE FUORI TORINO</t>
  </si>
  <si>
    <t>TOTALE FUORI TORINO (44)</t>
  </si>
  <si>
    <t>TIPOLOGIA: ISTITUTO PROFESSIONALE - SETTORE SERVIZI - SERVIZI SOCIO SANITARI - ODONTOTECNICO E OTTICO</t>
  </si>
  <si>
    <t>PLANA - TORINO - ODONTOTECNICO</t>
  </si>
  <si>
    <t>PLANA - TORINO - OTTICO</t>
  </si>
  <si>
    <t>AGRARIA, AGROALIMENTARE E AGROINDUSTRIA - BIENNIO</t>
  </si>
  <si>
    <t>A. A. E A. - PRODUZIONI E TRASFORMAZIONI</t>
  </si>
  <si>
    <t>A. A. E A. - VITICOLTURA ED ENOLOGIA</t>
  </si>
  <si>
    <t>TIPOLOGIA: ISTITUTO TECNICO - SETTORE TECNOLOGICO - AGRARIA, AGROALIMENTARE E AGROINDUSTRIA</t>
  </si>
  <si>
    <t>POPOLAZIONE SCOLASTICA SCUOLE MEDIE SUPERIORI - ANNO SCOLASTICO 2013/2014</t>
  </si>
  <si>
    <t>TOTALE 13/14</t>
  </si>
  <si>
    <t>TOTALE  13/14</t>
  </si>
  <si>
    <t>TRIENNIO 13/14</t>
  </si>
  <si>
    <t>1^ 12/13</t>
  </si>
  <si>
    <t xml:space="preserve">  TOTALE  12/13</t>
  </si>
  <si>
    <t>TRIENNIO  12/13</t>
  </si>
  <si>
    <t>SELLA-AALTO-LAGRANGE - TORINO</t>
  </si>
  <si>
    <t>SELLA-AALTO-LAGRANGE</t>
  </si>
  <si>
    <t>RUSSELL-MORO</t>
  </si>
  <si>
    <t>LEVI-ARDUINO</t>
  </si>
  <si>
    <t>TOTALE TORINO (44)</t>
  </si>
  <si>
    <t>TOTALE GENERALE (88)</t>
  </si>
  <si>
    <t>TOTALE ANOMALI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</si>
</sst>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mmmmm\-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00000"/>
    <numFmt numFmtId="184" formatCode="dd/mm"/>
    <numFmt numFmtId="185" formatCode="dd\-mm"/>
    <numFmt numFmtId="186" formatCode="0.0"/>
    <numFmt numFmtId="187" formatCode="d/m"/>
    <numFmt numFmtId="188" formatCode="_-[$€-2]\ * #,##0.00_-;\-[$€-2]\ * #,##0.00_-;_-[$€-2]\ * &quot;-&quot;??_-"/>
    <numFmt numFmtId="189" formatCode="#\ ?/2"/>
    <numFmt numFmtId="190" formatCode="d/m/yy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%"/>
    <numFmt numFmtId="200" formatCode="0;[Red]0"/>
    <numFmt numFmtId="201" formatCode="0.0_ ;[Red]\-0.0\ "/>
    <numFmt numFmtId="202" formatCode="0.0;[Red]0.0"/>
    <numFmt numFmtId="203" formatCode="[$€-2]\ #.##000_);[Red]\([$€-2]\ #.##000\)"/>
  </numFmts>
  <fonts count="59">
    <font>
      <sz val="10"/>
      <name val="Arial"/>
      <family val="0"/>
    </font>
    <font>
      <b/>
      <sz val="11"/>
      <name val="Helvetica"/>
      <family val="2"/>
    </font>
    <font>
      <sz val="14"/>
      <color indexed="8"/>
      <name val="Helvetica"/>
      <family val="0"/>
    </font>
    <font>
      <sz val="8"/>
      <name val="Arial"/>
      <family val="0"/>
    </font>
    <font>
      <b/>
      <sz val="12"/>
      <name val="Helvetica"/>
      <family val="2"/>
    </font>
    <font>
      <sz val="11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9"/>
      <name val="Helvetica"/>
      <family val="2"/>
    </font>
    <font>
      <sz val="6"/>
      <name val="Helvetica"/>
      <family val="2"/>
    </font>
    <font>
      <b/>
      <sz val="8"/>
      <name val="Helvetica"/>
      <family val="2"/>
    </font>
    <font>
      <b/>
      <sz val="10"/>
      <name val="Arial"/>
      <family val="0"/>
    </font>
    <font>
      <b/>
      <sz val="9"/>
      <name val="Arial"/>
      <family val="2"/>
    </font>
    <font>
      <sz val="9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sz val="11"/>
      <color indexed="8"/>
      <name val="Tahoma"/>
      <family val="2"/>
    </font>
    <font>
      <b/>
      <sz val="10"/>
      <color indexed="18"/>
      <name val="Tahoma"/>
      <family val="2"/>
    </font>
    <font>
      <b/>
      <sz val="10"/>
      <name val="Tahoma"/>
      <family val="2"/>
    </font>
    <font>
      <b/>
      <i/>
      <sz val="10"/>
      <color indexed="18"/>
      <name val="Tahoma"/>
      <family val="2"/>
    </font>
    <font>
      <sz val="10"/>
      <color indexed="62"/>
      <name val="Tahoma"/>
      <family val="2"/>
    </font>
    <font>
      <i/>
      <sz val="10"/>
      <color indexed="62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i/>
      <sz val="11"/>
      <color indexed="62"/>
      <name val="Tahoma"/>
      <family val="2"/>
    </font>
    <font>
      <sz val="10"/>
      <color indexed="8"/>
      <name val="Arial"/>
      <family val="2"/>
    </font>
    <font>
      <sz val="11"/>
      <color indexed="62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i/>
      <sz val="10"/>
      <name val="Arial"/>
      <family val="0"/>
    </font>
    <font>
      <i/>
      <sz val="10"/>
      <name val="Helvetica"/>
      <family val="2"/>
    </font>
    <font>
      <i/>
      <sz val="8"/>
      <color indexed="12"/>
      <name val="Helvetica"/>
      <family val="2"/>
    </font>
    <font>
      <i/>
      <sz val="10"/>
      <color indexed="12"/>
      <name val="Arial"/>
      <family val="0"/>
    </font>
    <font>
      <i/>
      <sz val="10"/>
      <color indexed="12"/>
      <name val="Helvetica"/>
      <family val="2"/>
    </font>
    <font>
      <sz val="10"/>
      <color indexed="12"/>
      <name val="Helvetica"/>
      <family val="2"/>
    </font>
    <font>
      <sz val="11"/>
      <color indexed="12"/>
      <name val="Helvetica"/>
      <family val="2"/>
    </font>
    <font>
      <sz val="10"/>
      <color indexed="12"/>
      <name val="Arial"/>
      <family val="0"/>
    </font>
    <font>
      <i/>
      <sz val="11"/>
      <color indexed="12"/>
      <name val="Helvetica"/>
      <family val="2"/>
    </font>
    <font>
      <i/>
      <sz val="6"/>
      <color indexed="12"/>
      <name val="Helvetica"/>
      <family val="2"/>
    </font>
    <font>
      <sz val="10"/>
      <color indexed="17"/>
      <name val="Helvetica"/>
      <family val="2"/>
    </font>
    <font>
      <sz val="8"/>
      <color indexed="17"/>
      <name val="Helvetica"/>
      <family val="2"/>
    </font>
    <font>
      <i/>
      <sz val="8"/>
      <color indexed="17"/>
      <name val="Helvetica"/>
      <family val="2"/>
    </font>
    <font>
      <sz val="10"/>
      <color indexed="17"/>
      <name val="Arial"/>
      <family val="0"/>
    </font>
    <font>
      <sz val="8"/>
      <color indexed="17"/>
      <name val="Arial"/>
      <family val="0"/>
    </font>
    <font>
      <sz val="6"/>
      <color indexed="17"/>
      <name val="Helvetica"/>
      <family val="2"/>
    </font>
    <font>
      <b/>
      <i/>
      <sz val="11"/>
      <color indexed="12"/>
      <name val="Helvetica"/>
      <family val="2"/>
    </font>
    <font>
      <i/>
      <sz val="8"/>
      <color indexed="12"/>
      <name val="Arial"/>
      <family val="0"/>
    </font>
    <font>
      <sz val="11"/>
      <color indexed="12"/>
      <name val="Tahoma"/>
      <family val="2"/>
    </font>
    <font>
      <sz val="7"/>
      <name val="Helvetica"/>
      <family val="2"/>
    </font>
    <font>
      <sz val="5"/>
      <name val="Helvetica"/>
      <family val="2"/>
    </font>
    <font>
      <i/>
      <sz val="7"/>
      <color indexed="12"/>
      <name val="Helvetica"/>
      <family val="2"/>
    </font>
    <font>
      <sz val="7"/>
      <color indexed="17"/>
      <name val="Helvetica"/>
      <family val="2"/>
    </font>
    <font>
      <b/>
      <sz val="8"/>
      <name val="Arial"/>
      <family val="2"/>
    </font>
    <font>
      <sz val="7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0" fillId="2" borderId="1" xfId="22" applyFont="1" applyFill="1" applyBorder="1" applyAlignment="1">
      <alignment horizontal="center" vertical="center"/>
      <protection/>
    </xf>
    <xf numFmtId="0" fontId="10" fillId="3" borderId="1" xfId="22" applyFont="1" applyFill="1" applyBorder="1" applyAlignment="1">
      <alignment horizontal="center" vertical="center"/>
      <protection/>
    </xf>
    <xf numFmtId="0" fontId="10" fillId="4" borderId="1" xfId="22" applyFont="1" applyFill="1" applyBorder="1" applyAlignment="1">
      <alignment horizontal="center" vertical="center"/>
      <protection/>
    </xf>
    <xf numFmtId="0" fontId="10" fillId="5" borderId="1" xfId="22" applyFont="1" applyFill="1" applyBorder="1" applyAlignment="1">
      <alignment horizontal="center" vertical="center"/>
      <protection/>
    </xf>
    <xf numFmtId="164" fontId="8" fillId="0" borderId="1" xfId="22" applyNumberFormat="1" applyFont="1" applyBorder="1" applyAlignment="1">
      <alignment horizontal="left" vertical="center"/>
      <protection/>
    </xf>
    <xf numFmtId="164" fontId="8" fillId="0" borderId="1" xfId="22" applyNumberFormat="1" applyFont="1" applyBorder="1" applyAlignment="1">
      <alignment horizontal="left" vertical="center" shrinkToFit="1"/>
      <protection/>
    </xf>
    <xf numFmtId="0" fontId="8" fillId="0" borderId="1" xfId="23" applyFont="1" applyBorder="1" applyAlignment="1">
      <alignment horizontal="left" vertical="center"/>
      <protection/>
    </xf>
    <xf numFmtId="0" fontId="8" fillId="0" borderId="1" xfId="23" applyFont="1" applyBorder="1" applyAlignment="1">
      <alignment horizontal="left" vertical="center" shrinkToFit="1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shrinkToFit="1"/>
    </xf>
    <xf numFmtId="0" fontId="12" fillId="0" borderId="0" xfId="0" applyFont="1" applyAlignment="1">
      <alignment/>
    </xf>
    <xf numFmtId="164" fontId="11" fillId="0" borderId="11" xfId="22" applyNumberFormat="1" applyFont="1" applyBorder="1" applyAlignment="1">
      <alignment horizontal="left" vertical="center"/>
      <protection/>
    </xf>
    <xf numFmtId="164" fontId="8" fillId="0" borderId="1" xfId="22" applyNumberFormat="1" applyFont="1" applyBorder="1" applyAlignment="1">
      <alignment horizontal="center" vertical="center"/>
      <protection/>
    </xf>
    <xf numFmtId="164" fontId="8" fillId="3" borderId="1" xfId="22" applyNumberFormat="1" applyFont="1" applyFill="1" applyBorder="1" applyAlignment="1">
      <alignment horizontal="center" vertical="center"/>
      <protection/>
    </xf>
    <xf numFmtId="164" fontId="8" fillId="0" borderId="1" xfId="22" applyNumberFormat="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164" fontId="8" fillId="0" borderId="11" xfId="22" applyNumberFormat="1" applyFont="1" applyBorder="1" applyAlignment="1">
      <alignment horizontal="left" vertical="center"/>
      <protection/>
    </xf>
    <xf numFmtId="164" fontId="8" fillId="0" borderId="14" xfId="22" applyNumberFormat="1" applyFont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3" fillId="0" borderId="15" xfId="0" applyFont="1" applyBorder="1" applyAlignment="1">
      <alignment horizontal="center" vertical="center"/>
    </xf>
    <xf numFmtId="164" fontId="8" fillId="0" borderId="16" xfId="22" applyNumberFormat="1" applyFont="1" applyFill="1" applyBorder="1" applyAlignment="1">
      <alignment horizontal="center" vertical="center"/>
      <protection/>
    </xf>
    <xf numFmtId="164" fontId="8" fillId="0" borderId="0" xfId="22" applyNumberFormat="1" applyFont="1" applyFill="1" applyBorder="1" applyAlignment="1">
      <alignment horizontal="center" vertical="center"/>
      <protection/>
    </xf>
    <xf numFmtId="0" fontId="8" fillId="0" borderId="11" xfId="23" applyFont="1" applyBorder="1" applyAlignment="1">
      <alignment horizontal="left" vertical="center"/>
      <protection/>
    </xf>
    <xf numFmtId="0" fontId="8" fillId="0" borderId="11" xfId="23" applyFont="1" applyBorder="1" applyAlignment="1">
      <alignment horizontal="left" vertical="center" shrinkToFit="1"/>
      <protection/>
    </xf>
    <xf numFmtId="164" fontId="8" fillId="0" borderId="17" xfId="22" applyNumberFormat="1" applyFont="1" applyBorder="1" applyAlignment="1">
      <alignment horizontal="left" vertical="center"/>
      <protection/>
    </xf>
    <xf numFmtId="164" fontId="8" fillId="0" borderId="17" xfId="22" applyNumberFormat="1" applyFont="1" applyFill="1" applyBorder="1" applyAlignment="1">
      <alignment horizontal="center" vertical="center"/>
      <protection/>
    </xf>
    <xf numFmtId="164" fontId="8" fillId="0" borderId="17" xfId="22" applyNumberFormat="1" applyFont="1" applyBorder="1" applyAlignment="1">
      <alignment horizontal="center" vertical="center"/>
      <protection/>
    </xf>
    <xf numFmtId="164" fontId="8" fillId="3" borderId="17" xfId="22" applyNumberFormat="1" applyFont="1" applyFill="1" applyBorder="1" applyAlignment="1">
      <alignment horizontal="center" vertical="center"/>
      <protection/>
    </xf>
    <xf numFmtId="0" fontId="8" fillId="0" borderId="18" xfId="23" applyFont="1" applyBorder="1" applyAlignment="1">
      <alignment horizontal="left" vertical="center"/>
      <protection/>
    </xf>
    <xf numFmtId="164" fontId="8" fillId="0" borderId="18" xfId="22" applyNumberFormat="1" applyFont="1" applyFill="1" applyBorder="1" applyAlignment="1">
      <alignment horizontal="center" vertical="center"/>
      <protection/>
    </xf>
    <xf numFmtId="164" fontId="8" fillId="0" borderId="18" xfId="22" applyNumberFormat="1" applyFont="1" applyBorder="1" applyAlignment="1">
      <alignment horizontal="center" vertical="center"/>
      <protection/>
    </xf>
    <xf numFmtId="164" fontId="8" fillId="3" borderId="18" xfId="22" applyNumberFormat="1" applyFont="1" applyFill="1" applyBorder="1" applyAlignment="1">
      <alignment horizontal="center" vertical="center"/>
      <protection/>
    </xf>
    <xf numFmtId="0" fontId="8" fillId="0" borderId="17" xfId="23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center"/>
    </xf>
    <xf numFmtId="164" fontId="6" fillId="0" borderId="0" xfId="22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4" fontId="11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8" fillId="0" borderId="15" xfId="22" applyNumberFormat="1" applyFont="1" applyFill="1" applyBorder="1" applyAlignment="1">
      <alignment horizontal="center" vertical="center"/>
      <protection/>
    </xf>
    <xf numFmtId="164" fontId="8" fillId="0" borderId="19" xfId="22" applyNumberFormat="1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164" fontId="8" fillId="0" borderId="14" xfId="22" applyNumberFormat="1" applyFont="1" applyBorder="1" applyAlignment="1">
      <alignment horizontal="center" vertical="center" shrinkToFit="1"/>
      <protection/>
    </xf>
    <xf numFmtId="0" fontId="10" fillId="6" borderId="0" xfId="22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8" fillId="0" borderId="0" xfId="21" applyFont="1" applyAlignme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164" fontId="26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left" vertical="center"/>
      <protection/>
    </xf>
    <xf numFmtId="0" fontId="18" fillId="0" borderId="0" xfId="21" applyFont="1" applyAlignment="1">
      <alignment horizontal="center" vertical="center"/>
      <protection/>
    </xf>
    <xf numFmtId="164" fontId="29" fillId="0" borderId="1" xfId="21" applyNumberFormat="1" applyFont="1" applyFill="1" applyBorder="1" applyAlignment="1" quotePrefix="1">
      <alignment horizontal="left" vertical="center"/>
      <protection/>
    </xf>
    <xf numFmtId="164" fontId="29" fillId="0" borderId="1" xfId="21" applyNumberFormat="1" applyFont="1" applyFill="1" applyBorder="1" applyAlignment="1">
      <alignment horizontal="left" vertical="center"/>
      <protection/>
    </xf>
    <xf numFmtId="164" fontId="28" fillId="0" borderId="1" xfId="21" applyNumberFormat="1" applyFont="1" applyFill="1" applyBorder="1" applyAlignment="1">
      <alignment horizontal="center" vertical="center"/>
      <protection locked="0"/>
    </xf>
    <xf numFmtId="164" fontId="29" fillId="0" borderId="1" xfId="21" applyNumberFormat="1" applyFont="1" applyFill="1" applyBorder="1" applyAlignment="1">
      <alignment horizontal="left" vertical="center" shrinkToFit="1"/>
      <protection/>
    </xf>
    <xf numFmtId="164" fontId="28" fillId="0" borderId="18" xfId="21" applyNumberFormat="1" applyFont="1" applyFill="1" applyBorder="1" applyAlignment="1">
      <alignment horizontal="center" vertical="center"/>
      <protection locked="0"/>
    </xf>
    <xf numFmtId="164" fontId="28" fillId="0" borderId="21" xfId="21" applyNumberFormat="1" applyFont="1" applyFill="1" applyBorder="1" applyAlignment="1">
      <alignment horizontal="center" vertical="center"/>
      <protection locked="0"/>
    </xf>
    <xf numFmtId="164" fontId="25" fillId="0" borderId="1" xfId="21" applyNumberFormat="1" applyFont="1" applyFill="1" applyBorder="1" applyAlignment="1">
      <alignment horizontal="left" vertical="center"/>
      <protection/>
    </xf>
    <xf numFmtId="164" fontId="28" fillId="0" borderId="17" xfId="21" applyNumberFormat="1" applyFont="1" applyFill="1" applyBorder="1" applyAlignment="1">
      <alignment horizontal="center" vertical="center"/>
      <protection locked="0"/>
    </xf>
    <xf numFmtId="164" fontId="27" fillId="3" borderId="1" xfId="21" applyNumberFormat="1" applyFont="1" applyFill="1" applyBorder="1" applyAlignment="1">
      <alignment horizontal="center" vertical="center"/>
      <protection locked="0"/>
    </xf>
    <xf numFmtId="164" fontId="27" fillId="3" borderId="1" xfId="21" applyNumberFormat="1" applyFont="1" applyFill="1" applyBorder="1" applyAlignment="1">
      <alignment horizontal="center" vertical="center"/>
      <protection/>
    </xf>
    <xf numFmtId="164" fontId="27" fillId="3" borderId="1" xfId="21" applyNumberFormat="1" applyFont="1" applyFill="1" applyBorder="1" applyAlignment="1">
      <alignment horizontal="center" vertical="center"/>
      <protection/>
    </xf>
    <xf numFmtId="164" fontId="30" fillId="3" borderId="1" xfId="21" applyNumberFormat="1" applyFont="1" applyFill="1" applyBorder="1" applyAlignment="1">
      <alignment horizontal="center" vertical="center"/>
      <protection/>
    </xf>
    <xf numFmtId="164" fontId="18" fillId="0" borderId="14" xfId="21" applyNumberFormat="1" applyFont="1" applyFill="1" applyBorder="1" applyAlignment="1">
      <alignment horizontal="center" vertical="center"/>
      <protection/>
    </xf>
    <xf numFmtId="164" fontId="18" fillId="0" borderId="1" xfId="21" applyNumberFormat="1" applyFont="1" applyFill="1" applyBorder="1" applyAlignment="1">
      <alignment horizontal="center" vertical="center"/>
      <protection/>
    </xf>
    <xf numFmtId="164" fontId="32" fillId="0" borderId="14" xfId="21" applyNumberFormat="1" applyFont="1" applyFill="1" applyBorder="1" applyAlignment="1">
      <alignment horizontal="center" vertical="center"/>
      <protection/>
    </xf>
    <xf numFmtId="164" fontId="32" fillId="0" borderId="1" xfId="21" applyNumberFormat="1" applyFont="1" applyFill="1" applyBorder="1" applyAlignment="1">
      <alignment horizontal="center" vertical="center"/>
      <protection/>
    </xf>
    <xf numFmtId="164" fontId="31" fillId="0" borderId="1" xfId="21" applyNumberFormat="1" applyFont="1" applyFill="1" applyBorder="1" applyAlignment="1">
      <alignment horizontal="center" vertical="center"/>
      <protection/>
    </xf>
    <xf numFmtId="164" fontId="33" fillId="0" borderId="14" xfId="21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164" fontId="36" fillId="0" borderId="1" xfId="22" applyNumberFormat="1" applyFont="1" applyFill="1" applyBorder="1" applyAlignment="1">
      <alignment horizontal="center" vertical="center"/>
      <protection/>
    </xf>
    <xf numFmtId="164" fontId="36" fillId="0" borderId="3" xfId="0" applyNumberFormat="1" applyFont="1" applyBorder="1" applyAlignment="1">
      <alignment horizontal="center" vertical="center"/>
    </xf>
    <xf numFmtId="164" fontId="36" fillId="0" borderId="2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6" fillId="0" borderId="4" xfId="0" applyNumberFormat="1" applyFont="1" applyBorder="1" applyAlignment="1">
      <alignment horizontal="center" vertical="center"/>
    </xf>
    <xf numFmtId="164" fontId="36" fillId="0" borderId="24" xfId="0" applyNumberFormat="1" applyFont="1" applyBorder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64" fontId="36" fillId="0" borderId="25" xfId="0" applyNumberFormat="1" applyFont="1" applyBorder="1" applyAlignment="1">
      <alignment horizontal="center" vertical="center"/>
    </xf>
    <xf numFmtId="164" fontId="36" fillId="0" borderId="26" xfId="0" applyNumberFormat="1" applyFont="1" applyBorder="1" applyAlignment="1">
      <alignment horizontal="center" vertical="center"/>
    </xf>
    <xf numFmtId="164" fontId="36" fillId="0" borderId="27" xfId="0" applyNumberFormat="1" applyFont="1" applyBorder="1" applyAlignment="1">
      <alignment horizontal="center" vertical="center"/>
    </xf>
    <xf numFmtId="164" fontId="36" fillId="0" borderId="28" xfId="0" applyNumberFormat="1" applyFont="1" applyBorder="1" applyAlignment="1">
      <alignment horizontal="center" vertical="center"/>
    </xf>
    <xf numFmtId="164" fontId="38" fillId="0" borderId="29" xfId="0" applyNumberFormat="1" applyFont="1" applyBorder="1" applyAlignment="1">
      <alignment horizontal="center" vertical="center"/>
    </xf>
    <xf numFmtId="164" fontId="38" fillId="0" borderId="2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2" borderId="1" xfId="22" applyFont="1" applyFill="1" applyBorder="1" applyAlignment="1">
      <alignment horizontal="center" vertical="center"/>
      <protection/>
    </xf>
    <xf numFmtId="0" fontId="43" fillId="5" borderId="1" xfId="22" applyFont="1" applyFill="1" applyBorder="1" applyAlignment="1">
      <alignment horizontal="center" vertical="center"/>
      <protection/>
    </xf>
    <xf numFmtId="164" fontId="38" fillId="0" borderId="3" xfId="0" applyNumberFormat="1" applyFont="1" applyBorder="1" applyAlignment="1">
      <alignment horizontal="center" vertical="center"/>
    </xf>
    <xf numFmtId="164" fontId="38" fillId="0" borderId="2" xfId="0" applyNumberFormat="1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164" fontId="38" fillId="0" borderId="25" xfId="0" applyNumberFormat="1" applyFont="1" applyBorder="1" applyAlignment="1">
      <alignment horizontal="center" vertical="center"/>
    </xf>
    <xf numFmtId="164" fontId="38" fillId="0" borderId="26" xfId="0" applyNumberFormat="1" applyFont="1" applyBorder="1" applyAlignment="1">
      <alignment horizontal="center" vertical="center"/>
    </xf>
    <xf numFmtId="164" fontId="38" fillId="0" borderId="27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right" vertical="center"/>
    </xf>
    <xf numFmtId="0" fontId="45" fillId="0" borderId="4" xfId="0" applyFont="1" applyBorder="1" applyAlignment="1">
      <alignment horizontal="center" vertical="center"/>
    </xf>
    <xf numFmtId="164" fontId="46" fillId="0" borderId="4" xfId="0" applyNumberFormat="1" applyFont="1" applyBorder="1" applyAlignment="1">
      <alignment horizontal="center" vertical="center"/>
    </xf>
    <xf numFmtId="164" fontId="46" fillId="0" borderId="27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31" xfId="0" applyFont="1" applyBorder="1" applyAlignment="1">
      <alignment horizontal="right" vertical="center"/>
    </xf>
    <xf numFmtId="0" fontId="45" fillId="0" borderId="32" xfId="0" applyFont="1" applyBorder="1" applyAlignment="1">
      <alignment horizontal="right" vertical="center"/>
    </xf>
    <xf numFmtId="0" fontId="45" fillId="0" borderId="31" xfId="0" applyFont="1" applyFill="1" applyBorder="1" applyAlignment="1">
      <alignment horizontal="right" vertical="center"/>
    </xf>
    <xf numFmtId="0" fontId="45" fillId="0" borderId="4" xfId="0" applyFont="1" applyFill="1" applyBorder="1" applyAlignment="1">
      <alignment horizontal="center" vertical="center"/>
    </xf>
    <xf numFmtId="164" fontId="45" fillId="0" borderId="1" xfId="22" applyNumberFormat="1" applyFont="1" applyBorder="1" applyAlignment="1">
      <alignment horizontal="center" vertical="center"/>
      <protection/>
    </xf>
    <xf numFmtId="164" fontId="45" fillId="3" borderId="1" xfId="22" applyNumberFormat="1" applyFont="1" applyFill="1" applyBorder="1" applyAlignment="1">
      <alignment horizontal="center" vertical="center"/>
      <protection/>
    </xf>
    <xf numFmtId="164" fontId="45" fillId="0" borderId="1" xfId="22" applyNumberFormat="1" applyFont="1" applyFill="1" applyBorder="1" applyAlignment="1">
      <alignment horizontal="center" vertical="center"/>
      <protection/>
    </xf>
    <xf numFmtId="164" fontId="45" fillId="0" borderId="0" xfId="22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164" fontId="45" fillId="0" borderId="11" xfId="22" applyNumberFormat="1" applyFont="1" applyBorder="1" applyAlignment="1">
      <alignment horizontal="center" vertical="center"/>
      <protection/>
    </xf>
    <xf numFmtId="164" fontId="45" fillId="0" borderId="11" xfId="22" applyNumberFormat="1" applyFont="1" applyFill="1" applyBorder="1" applyAlignment="1">
      <alignment horizontal="center" vertical="center"/>
      <protection/>
    </xf>
    <xf numFmtId="164" fontId="45" fillId="0" borderId="14" xfId="22" applyNumberFormat="1" applyFont="1" applyFill="1" applyBorder="1" applyAlignment="1">
      <alignment horizontal="center" vertical="center"/>
      <protection/>
    </xf>
    <xf numFmtId="164" fontId="45" fillId="0" borderId="1" xfId="22" applyNumberFormat="1" applyFont="1" applyBorder="1" applyAlignment="1">
      <alignment horizontal="right" vertical="center"/>
      <protection/>
    </xf>
    <xf numFmtId="0" fontId="47" fillId="0" borderId="0" xfId="0" applyFont="1" applyAlignment="1">
      <alignment/>
    </xf>
    <xf numFmtId="0" fontId="45" fillId="0" borderId="1" xfId="23" applyFont="1" applyBorder="1" applyAlignment="1">
      <alignment horizontal="right" vertical="center"/>
      <protection/>
    </xf>
    <xf numFmtId="164" fontId="45" fillId="0" borderId="1" xfId="23" applyNumberFormat="1" applyFont="1" applyBorder="1" applyAlignment="1">
      <alignment horizontal="center" vertical="center"/>
      <protection/>
    </xf>
    <xf numFmtId="164" fontId="45" fillId="3" borderId="1" xfId="23" applyNumberFormat="1" applyFont="1" applyFill="1" applyBorder="1" applyAlignment="1">
      <alignment horizontal="center" vertical="center"/>
      <protection/>
    </xf>
    <xf numFmtId="0" fontId="49" fillId="6" borderId="0" xfId="22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164" fontId="43" fillId="2" borderId="1" xfId="22" applyNumberFormat="1" applyFont="1" applyFill="1" applyBorder="1" applyAlignment="1">
      <alignment horizontal="center" vertical="center"/>
      <protection/>
    </xf>
    <xf numFmtId="164" fontId="36" fillId="0" borderId="3" xfId="0" applyNumberFormat="1" applyFont="1" applyFill="1" applyBorder="1" applyAlignment="1">
      <alignment horizontal="center" vertical="center"/>
    </xf>
    <xf numFmtId="164" fontId="36" fillId="0" borderId="2" xfId="0" applyNumberFormat="1" applyFont="1" applyFill="1" applyBorder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64" fontId="43" fillId="5" borderId="1" xfId="22" applyNumberFormat="1" applyFont="1" applyFill="1" applyBorder="1" applyAlignment="1">
      <alignment horizontal="center" vertical="center"/>
      <protection/>
    </xf>
    <xf numFmtId="164" fontId="36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42" fillId="0" borderId="0" xfId="0" applyFont="1" applyAlignment="1">
      <alignment/>
    </xf>
    <xf numFmtId="0" fontId="37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36" fillId="0" borderId="0" xfId="22" applyNumberFormat="1" applyFont="1" applyFill="1" applyBorder="1" applyAlignment="1">
      <alignment horizontal="center" vertical="center"/>
      <protection/>
    </xf>
    <xf numFmtId="164" fontId="36" fillId="0" borderId="1" xfId="23" applyNumberFormat="1" applyFont="1" applyBorder="1" applyAlignment="1">
      <alignment horizontal="center" vertical="center"/>
      <protection/>
    </xf>
    <xf numFmtId="0" fontId="50" fillId="0" borderId="0" xfId="0" applyFont="1" applyAlignment="1">
      <alignment horizontal="left" shrinkToFit="1"/>
    </xf>
    <xf numFmtId="0" fontId="43" fillId="0" borderId="0" xfId="22" applyFont="1" applyFill="1" applyBorder="1" applyAlignment="1">
      <alignment horizontal="center" vertical="center"/>
      <protection/>
    </xf>
    <xf numFmtId="164" fontId="36" fillId="0" borderId="17" xfId="22" applyNumberFormat="1" applyFont="1" applyFill="1" applyBorder="1" applyAlignment="1">
      <alignment horizontal="center" vertical="center"/>
      <protection/>
    </xf>
    <xf numFmtId="164" fontId="36" fillId="0" borderId="18" xfId="22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left" shrinkToFit="1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44" fillId="3" borderId="29" xfId="0" applyFont="1" applyFill="1" applyBorder="1" applyAlignment="1">
      <alignment horizontal="center" vertical="center"/>
    </xf>
    <xf numFmtId="0" fontId="44" fillId="3" borderId="24" xfId="0" applyFont="1" applyFill="1" applyBorder="1" applyAlignment="1">
      <alignment horizontal="center" vertical="center"/>
    </xf>
    <xf numFmtId="0" fontId="44" fillId="3" borderId="3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64" fontId="51" fillId="0" borderId="22" xfId="0" applyNumberFormat="1" applyFont="1" applyBorder="1" applyAlignment="1">
      <alignment horizontal="center" vertical="center"/>
    </xf>
    <xf numFmtId="164" fontId="51" fillId="0" borderId="3" xfId="0" applyNumberFormat="1" applyFont="1" applyBorder="1" applyAlignment="1">
      <alignment horizontal="center" vertical="center"/>
    </xf>
    <xf numFmtId="164" fontId="51" fillId="0" borderId="2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51" fillId="0" borderId="2" xfId="0" applyNumberFormat="1" applyFont="1" applyBorder="1" applyAlignment="1">
      <alignment horizontal="center" vertical="center"/>
    </xf>
    <xf numFmtId="164" fontId="51" fillId="0" borderId="26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164" fontId="51" fillId="0" borderId="12" xfId="0" applyNumberFormat="1" applyFont="1" applyBorder="1" applyAlignment="1">
      <alignment horizontal="center" vertical="center"/>
    </xf>
    <xf numFmtId="164" fontId="51" fillId="0" borderId="3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3" borderId="4" xfId="0" applyFont="1" applyFill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164" fontId="51" fillId="0" borderId="27" xfId="0" applyNumberFormat="1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3" borderId="34" xfId="0" applyFont="1" applyFill="1" applyBorder="1" applyAlignment="1">
      <alignment horizontal="center" vertical="center"/>
    </xf>
    <xf numFmtId="164" fontId="51" fillId="0" borderId="34" xfId="0" applyNumberFormat="1" applyFont="1" applyBorder="1" applyAlignment="1">
      <alignment horizontal="center" vertical="center"/>
    </xf>
    <xf numFmtId="164" fontId="51" fillId="0" borderId="3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64" fontId="51" fillId="0" borderId="23" xfId="0" applyNumberFormat="1" applyFont="1" applyBorder="1" applyAlignment="1">
      <alignment horizontal="center" vertical="center"/>
    </xf>
    <xf numFmtId="164" fontId="51" fillId="0" borderId="3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164" fontId="36" fillId="0" borderId="22" xfId="0" applyNumberFormat="1" applyFont="1" applyBorder="1" applyAlignment="1">
      <alignment horizontal="center" vertical="center"/>
    </xf>
    <xf numFmtId="164" fontId="36" fillId="0" borderId="3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horizontal="center" vertical="center"/>
    </xf>
    <xf numFmtId="164" fontId="38" fillId="0" borderId="33" xfId="0" applyNumberFormat="1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 vertical="center"/>
    </xf>
    <xf numFmtId="164" fontId="36" fillId="0" borderId="36" xfId="0" applyNumberFormat="1" applyFont="1" applyBorder="1" applyAlignment="1">
      <alignment horizontal="center" vertical="center"/>
    </xf>
    <xf numFmtId="164" fontId="8" fillId="0" borderId="14" xfId="22" applyNumberFormat="1" applyFont="1" applyFill="1" applyBorder="1" applyAlignment="1">
      <alignment horizontal="center" vertical="center"/>
      <protection/>
    </xf>
    <xf numFmtId="0" fontId="8" fillId="0" borderId="18" xfId="23" applyFont="1" applyBorder="1" applyAlignment="1">
      <alignment horizontal="left" vertical="center" shrinkToFit="1"/>
      <protection/>
    </xf>
    <xf numFmtId="201" fontId="8" fillId="0" borderId="1" xfId="22" applyNumberFormat="1" applyFont="1" applyFill="1" applyBorder="1" applyAlignment="1">
      <alignment horizontal="center" vertical="center"/>
      <protection/>
    </xf>
    <xf numFmtId="201" fontId="8" fillId="0" borderId="0" xfId="22" applyNumberFormat="1" applyFont="1" applyFill="1" applyBorder="1" applyAlignment="1">
      <alignment horizontal="center" vertical="center"/>
      <protection/>
    </xf>
    <xf numFmtId="164" fontId="52" fillId="3" borderId="1" xfId="21" applyNumberFormat="1" applyFont="1" applyFill="1" applyBorder="1" applyAlignment="1">
      <alignment horizontal="center" vertical="center"/>
      <protection/>
    </xf>
    <xf numFmtId="0" fontId="45" fillId="0" borderId="0" xfId="23" applyFont="1" applyBorder="1" applyAlignment="1">
      <alignment horizontal="right" vertical="center"/>
      <protection/>
    </xf>
    <xf numFmtId="0" fontId="45" fillId="0" borderId="19" xfId="23" applyFont="1" applyBorder="1" applyAlignment="1">
      <alignment horizontal="right" vertical="center"/>
      <protection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22" applyFont="1" applyFill="1" applyBorder="1" applyAlignment="1">
      <alignment horizontal="center" vertical="center"/>
      <protection/>
    </xf>
    <xf numFmtId="0" fontId="8" fillId="0" borderId="17" xfId="22" applyFont="1" applyFill="1" applyBorder="1" applyAlignment="1">
      <alignment horizontal="center" vertical="center"/>
      <protection/>
    </xf>
    <xf numFmtId="0" fontId="8" fillId="3" borderId="17" xfId="22" applyFont="1" applyFill="1" applyBorder="1" applyAlignment="1">
      <alignment horizontal="center" vertical="center"/>
      <protection/>
    </xf>
    <xf numFmtId="0" fontId="45" fillId="0" borderId="29" xfId="0" applyFont="1" applyBorder="1" applyAlignment="1">
      <alignment horizontal="center" vertical="center"/>
    </xf>
    <xf numFmtId="0" fontId="45" fillId="3" borderId="29" xfId="0" applyFont="1" applyFill="1" applyBorder="1" applyAlignment="1">
      <alignment horizontal="center" vertical="center"/>
    </xf>
    <xf numFmtId="164" fontId="36" fillId="0" borderId="29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164" fontId="36" fillId="0" borderId="30" xfId="0" applyNumberFormat="1" applyFont="1" applyBorder="1" applyAlignment="1">
      <alignment horizontal="center" vertical="center"/>
    </xf>
    <xf numFmtId="164" fontId="8" fillId="0" borderId="1" xfId="22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4" fontId="36" fillId="0" borderId="3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64" fontId="36" fillId="0" borderId="33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45" fillId="0" borderId="42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 shrinkToFit="1"/>
    </xf>
    <xf numFmtId="0" fontId="45" fillId="0" borderId="30" xfId="0" applyFont="1" applyBorder="1" applyAlignment="1">
      <alignment horizontal="center" vertical="center"/>
    </xf>
    <xf numFmtId="0" fontId="45" fillId="3" borderId="30" xfId="0" applyFont="1" applyFill="1" applyBorder="1" applyAlignment="1">
      <alignment horizontal="center" vertical="center"/>
    </xf>
    <xf numFmtId="164" fontId="38" fillId="0" borderId="4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3" borderId="1" xfId="22" applyFont="1" applyFill="1" applyBorder="1" applyAlignment="1">
      <alignment horizontal="center" vertical="center"/>
      <protection/>
    </xf>
    <xf numFmtId="0" fontId="8" fillId="0" borderId="0" xfId="23" applyFont="1" applyFill="1" applyBorder="1" applyAlignment="1">
      <alignment horizontal="left" vertical="center"/>
      <protection/>
    </xf>
    <xf numFmtId="0" fontId="8" fillId="0" borderId="44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45" fillId="0" borderId="45" xfId="0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45" fillId="0" borderId="31" xfId="0" applyFont="1" applyFill="1" applyBorder="1" applyAlignment="1">
      <alignment horizontal="right" vertical="center" shrinkToFit="1"/>
    </xf>
    <xf numFmtId="164" fontId="53" fillId="0" borderId="1" xfId="22" applyNumberFormat="1" applyFont="1" applyBorder="1" applyAlignment="1">
      <alignment horizontal="left" vertical="center"/>
      <protection/>
    </xf>
    <xf numFmtId="164" fontId="53" fillId="0" borderId="1" xfId="22" applyNumberFormat="1" applyFont="1" applyFill="1" applyBorder="1" applyAlignment="1">
      <alignment horizontal="center" vertical="center"/>
      <protection/>
    </xf>
    <xf numFmtId="164" fontId="53" fillId="3" borderId="1" xfId="22" applyNumberFormat="1" applyFont="1" applyFill="1" applyBorder="1" applyAlignment="1">
      <alignment horizontal="center" vertical="center"/>
      <protection/>
    </xf>
    <xf numFmtId="164" fontId="55" fillId="0" borderId="1" xfId="22" applyNumberFormat="1" applyFont="1" applyFill="1" applyBorder="1" applyAlignment="1">
      <alignment horizontal="center" vertical="center"/>
      <protection/>
    </xf>
    <xf numFmtId="164" fontId="53" fillId="0" borderId="1" xfId="22" applyNumberFormat="1" applyFont="1" applyBorder="1" applyAlignment="1">
      <alignment horizontal="left" vertical="center" shrinkToFit="1"/>
      <protection/>
    </xf>
    <xf numFmtId="164" fontId="53" fillId="0" borderId="1" xfId="22" applyNumberFormat="1" applyFont="1" applyBorder="1" applyAlignment="1">
      <alignment horizontal="center" vertical="center"/>
      <protection/>
    </xf>
    <xf numFmtId="164" fontId="56" fillId="0" borderId="1" xfId="22" applyNumberFormat="1" applyFont="1" applyBorder="1" applyAlignment="1">
      <alignment horizontal="right" vertical="center"/>
      <protection/>
    </xf>
    <xf numFmtId="164" fontId="56" fillId="0" borderId="1" xfId="22" applyNumberFormat="1" applyFont="1" applyBorder="1" applyAlignment="1">
      <alignment horizontal="center" vertical="center"/>
      <protection/>
    </xf>
    <xf numFmtId="164" fontId="56" fillId="3" borderId="1" xfId="22" applyNumberFormat="1" applyFont="1" applyFill="1" applyBorder="1" applyAlignment="1">
      <alignment horizontal="center" vertical="center"/>
      <protection/>
    </xf>
    <xf numFmtId="164" fontId="56" fillId="0" borderId="1" xfId="22" applyNumberFormat="1" applyFont="1" applyFill="1" applyBorder="1" applyAlignment="1">
      <alignment horizontal="center" vertical="center"/>
      <protection/>
    </xf>
    <xf numFmtId="164" fontId="53" fillId="0" borderId="17" xfId="22" applyNumberFormat="1" applyFont="1" applyBorder="1" applyAlignment="1">
      <alignment horizontal="left" vertical="center"/>
      <protection/>
    </xf>
    <xf numFmtId="164" fontId="53" fillId="0" borderId="15" xfId="22" applyNumberFormat="1" applyFont="1" applyFill="1" applyBorder="1" applyAlignment="1">
      <alignment horizontal="center" vertical="center"/>
      <protection/>
    </xf>
    <xf numFmtId="164" fontId="53" fillId="0" borderId="19" xfId="22" applyNumberFormat="1" applyFont="1" applyFill="1" applyBorder="1" applyAlignment="1">
      <alignment horizontal="center" vertical="center"/>
      <protection/>
    </xf>
    <xf numFmtId="164" fontId="53" fillId="0" borderId="17" xfId="22" applyNumberFormat="1" applyFont="1" applyFill="1" applyBorder="1" applyAlignment="1">
      <alignment horizontal="center" vertical="center"/>
      <protection/>
    </xf>
    <xf numFmtId="164" fontId="53" fillId="0" borderId="17" xfId="22" applyNumberFormat="1" applyFont="1" applyBorder="1" applyAlignment="1">
      <alignment horizontal="center" vertical="center"/>
      <protection/>
    </xf>
    <xf numFmtId="164" fontId="53" fillId="3" borderId="17" xfId="22" applyNumberFormat="1" applyFont="1" applyFill="1" applyBorder="1" applyAlignment="1">
      <alignment horizontal="center" vertical="center"/>
      <protection/>
    </xf>
    <xf numFmtId="164" fontId="55" fillId="0" borderId="17" xfId="22" applyNumberFormat="1" applyFont="1" applyFill="1" applyBorder="1" applyAlignment="1">
      <alignment horizontal="center" vertical="center"/>
      <protection/>
    </xf>
    <xf numFmtId="0" fontId="53" fillId="0" borderId="1" xfId="23" applyFont="1" applyBorder="1" applyAlignment="1">
      <alignment horizontal="left" vertical="center"/>
      <protection/>
    </xf>
    <xf numFmtId="0" fontId="56" fillId="0" borderId="1" xfId="23" applyFont="1" applyBorder="1" applyAlignment="1">
      <alignment horizontal="right" vertical="center"/>
      <protection/>
    </xf>
    <xf numFmtId="164" fontId="56" fillId="0" borderId="1" xfId="23" applyNumberFormat="1" applyFont="1" applyBorder="1" applyAlignment="1">
      <alignment horizontal="center" vertical="center"/>
      <protection/>
    </xf>
    <xf numFmtId="164" fontId="56" fillId="3" borderId="1" xfId="23" applyNumberFormat="1" applyFont="1" applyFill="1" applyBorder="1" applyAlignment="1">
      <alignment horizontal="center" vertical="center"/>
      <protection/>
    </xf>
    <xf numFmtId="164" fontId="55" fillId="0" borderId="1" xfId="23" applyNumberFormat="1" applyFont="1" applyBorder="1" applyAlignment="1">
      <alignment horizontal="center" vertical="center"/>
      <protection/>
    </xf>
    <xf numFmtId="0" fontId="56" fillId="0" borderId="15" xfId="23" applyFont="1" applyBorder="1" applyAlignment="1">
      <alignment horizontal="right" vertical="center"/>
      <protection/>
    </xf>
    <xf numFmtId="164" fontId="53" fillId="0" borderId="1" xfId="23" applyNumberFormat="1" applyFont="1" applyBorder="1" applyAlignment="1">
      <alignment horizontal="center" vertical="center"/>
      <protection/>
    </xf>
    <xf numFmtId="164" fontId="53" fillId="0" borderId="17" xfId="23" applyNumberFormat="1" applyFont="1" applyBorder="1" applyAlignment="1">
      <alignment horizontal="center" vertical="center"/>
      <protection/>
    </xf>
    <xf numFmtId="164" fontId="53" fillId="3" borderId="1" xfId="23" applyNumberFormat="1" applyFont="1" applyFill="1" applyBorder="1" applyAlignment="1">
      <alignment horizontal="center" vertical="center"/>
      <protection/>
    </xf>
    <xf numFmtId="0" fontId="53" fillId="0" borderId="1" xfId="23" applyFont="1" applyBorder="1" applyAlignment="1">
      <alignment horizontal="left" vertical="center" shrinkToFit="1"/>
      <protection/>
    </xf>
    <xf numFmtId="164" fontId="53" fillId="0" borderId="16" xfId="22" applyNumberFormat="1" applyFont="1" applyFill="1" applyBorder="1" applyAlignment="1">
      <alignment horizontal="center" vertical="center"/>
      <protection/>
    </xf>
    <xf numFmtId="164" fontId="58" fillId="0" borderId="0" xfId="0" applyNumberFormat="1" applyFont="1" applyAlignment="1">
      <alignment/>
    </xf>
    <xf numFmtId="0" fontId="45" fillId="0" borderId="15" xfId="23" applyFont="1" applyBorder="1" applyAlignment="1">
      <alignment horizontal="right" vertical="center"/>
      <protection/>
    </xf>
    <xf numFmtId="164" fontId="45" fillId="0" borderId="17" xfId="23" applyNumberFormat="1" applyFont="1" applyBorder="1" applyAlignment="1">
      <alignment horizontal="center" vertical="center"/>
      <protection/>
    </xf>
    <xf numFmtId="0" fontId="8" fillId="0" borderId="1" xfId="23" applyFont="1" applyBorder="1" applyAlignment="1">
      <alignment horizontal="right" vertical="center"/>
      <protection/>
    </xf>
    <xf numFmtId="164" fontId="8" fillId="3" borderId="1" xfId="23" applyNumberFormat="1" applyFont="1" applyFill="1" applyBorder="1" applyAlignment="1">
      <alignment horizontal="center" vertical="center"/>
      <protection/>
    </xf>
    <xf numFmtId="164" fontId="18" fillId="0" borderId="0" xfId="21" applyNumberFormat="1" applyFont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186" fontId="7" fillId="0" borderId="3" xfId="0" applyNumberFormat="1" applyFont="1" applyBorder="1" applyAlignment="1">
      <alignment horizontal="center" vertical="center"/>
    </xf>
    <xf numFmtId="186" fontId="7" fillId="3" borderId="3" xfId="0" applyNumberFormat="1" applyFont="1" applyFill="1" applyBorder="1" applyAlignment="1">
      <alignment horizontal="center" vertical="center"/>
    </xf>
    <xf numFmtId="186" fontId="7" fillId="0" borderId="2" xfId="0" applyNumberFormat="1" applyFont="1" applyBorder="1" applyAlignment="1">
      <alignment horizontal="center" vertical="center"/>
    </xf>
    <xf numFmtId="186" fontId="7" fillId="3" borderId="2" xfId="0" applyNumberFormat="1" applyFont="1" applyFill="1" applyBorder="1" applyAlignment="1">
      <alignment horizontal="center" vertical="center"/>
    </xf>
    <xf numFmtId="186" fontId="7" fillId="0" borderId="4" xfId="0" applyNumberFormat="1" applyFont="1" applyBorder="1" applyAlignment="1">
      <alignment horizontal="center" vertical="center"/>
    </xf>
    <xf numFmtId="186" fontId="7" fillId="3" borderId="4" xfId="0" applyNumberFormat="1" applyFont="1" applyFill="1" applyBorder="1" applyAlignment="1">
      <alignment horizontal="center" vertical="center"/>
    </xf>
    <xf numFmtId="186" fontId="44" fillId="0" borderId="29" xfId="0" applyNumberFormat="1" applyFont="1" applyBorder="1" applyAlignment="1">
      <alignment horizontal="center" vertical="center"/>
    </xf>
    <xf numFmtId="186" fontId="44" fillId="3" borderId="29" xfId="0" applyNumberFormat="1" applyFont="1" applyFill="1" applyBorder="1" applyAlignment="1">
      <alignment horizontal="center" vertical="center"/>
    </xf>
    <xf numFmtId="186" fontId="44" fillId="0" borderId="30" xfId="0" applyNumberFormat="1" applyFont="1" applyBorder="1" applyAlignment="1">
      <alignment horizontal="center" vertical="center"/>
    </xf>
    <xf numFmtId="186" fontId="44" fillId="3" borderId="24" xfId="0" applyNumberFormat="1" applyFont="1" applyFill="1" applyBorder="1" applyAlignment="1">
      <alignment horizontal="center" vertical="center"/>
    </xf>
    <xf numFmtId="186" fontId="44" fillId="3" borderId="30" xfId="0" applyNumberFormat="1" applyFont="1" applyFill="1" applyBorder="1" applyAlignment="1">
      <alignment horizontal="center" vertical="center"/>
    </xf>
    <xf numFmtId="201" fontId="38" fillId="0" borderId="12" xfId="0" applyNumberFormat="1" applyFont="1" applyBorder="1" applyAlignment="1">
      <alignment horizontal="center" vertical="center"/>
    </xf>
    <xf numFmtId="201" fontId="38" fillId="0" borderId="4" xfId="0" applyNumberFormat="1" applyFont="1" applyBorder="1" applyAlignment="1">
      <alignment horizontal="center" vertical="center"/>
    </xf>
    <xf numFmtId="201" fontId="38" fillId="0" borderId="3" xfId="0" applyNumberFormat="1" applyFont="1" applyBorder="1" applyAlignment="1">
      <alignment horizontal="center" vertical="center"/>
    </xf>
    <xf numFmtId="201" fontId="38" fillId="0" borderId="2" xfId="0" applyNumberFormat="1" applyFont="1" applyBorder="1" applyAlignment="1">
      <alignment horizontal="center" vertical="center"/>
    </xf>
    <xf numFmtId="201" fontId="38" fillId="0" borderId="24" xfId="0" applyNumberFormat="1" applyFont="1" applyBorder="1" applyAlignment="1">
      <alignment horizontal="center" vertical="center"/>
    </xf>
    <xf numFmtId="201" fontId="38" fillId="0" borderId="33" xfId="0" applyNumberFormat="1" applyFont="1" applyBorder="1" applyAlignment="1">
      <alignment horizontal="center" vertical="center"/>
    </xf>
    <xf numFmtId="201" fontId="38" fillId="0" borderId="26" xfId="0" applyNumberFormat="1" applyFont="1" applyBorder="1" applyAlignment="1">
      <alignment horizontal="center" vertical="center"/>
    </xf>
    <xf numFmtId="201" fontId="38" fillId="0" borderId="27" xfId="0" applyNumberFormat="1" applyFont="1" applyBorder="1" applyAlignment="1">
      <alignment horizontal="center" vertical="center"/>
    </xf>
    <xf numFmtId="201" fontId="38" fillId="0" borderId="29" xfId="0" applyNumberFormat="1" applyFont="1" applyBorder="1" applyAlignment="1">
      <alignment horizontal="center" vertical="center"/>
    </xf>
    <xf numFmtId="201" fontId="38" fillId="0" borderId="28" xfId="0" applyNumberFormat="1" applyFont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6" fontId="7" fillId="3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5" fillId="0" borderId="13" xfId="0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center" vertical="center"/>
    </xf>
    <xf numFmtId="0" fontId="45" fillId="3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46" xfId="0" applyFont="1" applyFill="1" applyBorder="1" applyAlignment="1">
      <alignment horizontal="right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right" vertical="center" shrinkToFit="1"/>
    </xf>
    <xf numFmtId="0" fontId="48" fillId="0" borderId="24" xfId="0" applyFont="1" applyBorder="1" applyAlignment="1">
      <alignment horizontal="center" vertical="center"/>
    </xf>
    <xf numFmtId="164" fontId="51" fillId="0" borderId="24" xfId="0" applyNumberFormat="1" applyFont="1" applyBorder="1" applyAlignment="1">
      <alignment horizontal="center" vertical="center"/>
    </xf>
    <xf numFmtId="164" fontId="51" fillId="0" borderId="28" xfId="0" applyNumberFormat="1" applyFont="1" applyBorder="1" applyAlignment="1">
      <alignment horizontal="center" vertical="center"/>
    </xf>
    <xf numFmtId="0" fontId="45" fillId="0" borderId="46" xfId="0" applyFont="1" applyFill="1" applyBorder="1" applyAlignment="1">
      <alignment horizontal="right" vertical="center" shrinkToFit="1"/>
    </xf>
    <xf numFmtId="0" fontId="48" fillId="3" borderId="24" xfId="0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186" fontId="44" fillId="0" borderId="2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32" xfId="0" applyFont="1" applyBorder="1" applyAlignment="1">
      <alignment vertical="center" shrinkToFit="1"/>
    </xf>
    <xf numFmtId="0" fontId="44" fillId="0" borderId="24" xfId="0" applyFont="1" applyBorder="1" applyAlignment="1">
      <alignment horizontal="center" vertical="center"/>
    </xf>
    <xf numFmtId="164" fontId="37" fillId="0" borderId="48" xfId="0" applyNumberFormat="1" applyFont="1" applyBorder="1" applyAlignment="1">
      <alignment horizontal="center" vertical="center"/>
    </xf>
    <xf numFmtId="164" fontId="14" fillId="0" borderId="0" xfId="22" applyNumberFormat="1" applyFont="1" applyFill="1" applyBorder="1" applyAlignment="1">
      <alignment horizontal="center" vertical="center"/>
      <protection/>
    </xf>
    <xf numFmtId="164" fontId="25" fillId="0" borderId="1" xfId="21" applyNumberFormat="1" applyFont="1" applyFill="1" applyBorder="1" applyAlignment="1">
      <alignment horizontal="left" vertical="center" shrinkToFit="1"/>
      <protection/>
    </xf>
    <xf numFmtId="0" fontId="8" fillId="0" borderId="49" xfId="0" applyFont="1" applyBorder="1" applyAlignment="1">
      <alignment horizontal="left" vertical="center"/>
    </xf>
    <xf numFmtId="164" fontId="8" fillId="0" borderId="1" xfId="23" applyNumberFormat="1" applyFont="1" applyBorder="1" applyAlignment="1">
      <alignment horizontal="center" vertical="center"/>
      <protection/>
    </xf>
    <xf numFmtId="0" fontId="13" fillId="0" borderId="21" xfId="0" applyFont="1" applyBorder="1" applyAlignment="1">
      <alignment horizontal="center" vertical="center"/>
    </xf>
    <xf numFmtId="164" fontId="18" fillId="3" borderId="14" xfId="21" applyNumberFormat="1" applyFont="1" applyFill="1" applyBorder="1" applyAlignment="1">
      <alignment horizontal="center" vertical="center"/>
      <protection/>
    </xf>
    <xf numFmtId="0" fontId="8" fillId="6" borderId="8" xfId="22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4" borderId="18" xfId="22" applyFont="1" applyFill="1" applyBorder="1" applyAlignment="1">
      <alignment horizontal="center" vertical="center"/>
      <protection/>
    </xf>
    <xf numFmtId="0" fontId="9" fillId="4" borderId="17" xfId="22" applyFont="1" applyFill="1" applyBorder="1" applyAlignment="1">
      <alignment horizontal="center" vertical="center"/>
      <protection/>
    </xf>
    <xf numFmtId="0" fontId="8" fillId="4" borderId="11" xfId="22" applyFont="1" applyFill="1" applyBorder="1" applyAlignment="1">
      <alignment horizontal="center" vertical="center"/>
      <protection/>
    </xf>
    <xf numFmtId="0" fontId="8" fillId="4" borderId="14" xfId="22" applyFont="1" applyFill="1" applyBorder="1" applyAlignment="1">
      <alignment horizontal="center" vertical="center"/>
      <protection/>
    </xf>
    <xf numFmtId="0" fontId="8" fillId="2" borderId="11" xfId="22" applyFont="1" applyFill="1" applyBorder="1" applyAlignment="1">
      <alignment horizontal="center" vertical="center"/>
      <protection/>
    </xf>
    <xf numFmtId="0" fontId="8" fillId="2" borderId="14" xfId="22" applyFont="1" applyFill="1" applyBorder="1" applyAlignment="1">
      <alignment horizontal="center" vertical="center"/>
      <protection/>
    </xf>
    <xf numFmtId="0" fontId="8" fillId="3" borderId="11" xfId="22" applyFont="1" applyFill="1" applyBorder="1" applyAlignment="1">
      <alignment horizontal="center" vertical="center"/>
      <protection/>
    </xf>
    <xf numFmtId="0" fontId="8" fillId="3" borderId="14" xfId="22" applyFont="1" applyFill="1" applyBorder="1" applyAlignment="1">
      <alignment horizontal="center" vertical="center"/>
      <protection/>
    </xf>
    <xf numFmtId="0" fontId="7" fillId="0" borderId="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36" fillId="5" borderId="1" xfId="22" applyNumberFormat="1" applyFont="1" applyFill="1" applyBorder="1" applyAlignment="1">
      <alignment horizontal="center" vertical="center"/>
      <protection/>
    </xf>
    <xf numFmtId="164" fontId="36" fillId="2" borderId="1" xfId="22" applyNumberFormat="1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23" applyFont="1" applyAlignment="1">
      <alignment horizontal="center" vertical="center"/>
      <protection/>
    </xf>
    <xf numFmtId="0" fontId="8" fillId="3" borderId="1" xfId="22" applyFont="1" applyFill="1" applyBorder="1" applyAlignment="1">
      <alignment horizontal="center" vertical="center"/>
      <protection/>
    </xf>
    <xf numFmtId="0" fontId="36" fillId="5" borderId="1" xfId="22" applyFont="1" applyFill="1" applyBorder="1" applyAlignment="1">
      <alignment horizontal="center" vertical="center"/>
      <protection/>
    </xf>
    <xf numFmtId="0" fontId="8" fillId="4" borderId="1" xfId="22" applyFont="1" applyFill="1" applyBorder="1" applyAlignment="1">
      <alignment horizontal="center" vertical="center"/>
      <protection/>
    </xf>
    <xf numFmtId="0" fontId="8" fillId="5" borderId="1" xfId="22" applyFont="1" applyFill="1" applyBorder="1" applyAlignment="1">
      <alignment horizontal="center" vertical="center"/>
      <protection/>
    </xf>
    <xf numFmtId="0" fontId="36" fillId="2" borderId="1" xfId="22" applyFont="1" applyFill="1" applyBorder="1" applyAlignment="1">
      <alignment horizontal="center" vertical="center"/>
      <protection/>
    </xf>
    <xf numFmtId="0" fontId="8" fillId="2" borderId="1" xfId="22" applyFont="1" applyFill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3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6" borderId="0" xfId="22" applyFont="1" applyFill="1" applyBorder="1" applyAlignment="1">
      <alignment horizontal="center" vertical="center"/>
      <protection/>
    </xf>
    <xf numFmtId="0" fontId="8" fillId="5" borderId="11" xfId="22" applyFont="1" applyFill="1" applyBorder="1" applyAlignment="1">
      <alignment horizontal="center" vertical="center" shrinkToFit="1"/>
      <protection/>
    </xf>
    <xf numFmtId="0" fontId="8" fillId="5" borderId="14" xfId="22" applyFont="1" applyFill="1" applyBorder="1" applyAlignment="1">
      <alignment horizontal="center" vertical="center" shrinkToFit="1"/>
      <protection/>
    </xf>
    <xf numFmtId="0" fontId="8" fillId="3" borderId="11" xfId="22" applyFont="1" applyFill="1" applyBorder="1" applyAlignment="1">
      <alignment horizontal="center" vertical="center" shrinkToFit="1"/>
      <protection/>
    </xf>
    <xf numFmtId="0" fontId="8" fillId="3" borderId="14" xfId="22" applyFont="1" applyFill="1" applyBorder="1" applyAlignment="1">
      <alignment horizontal="center" vertical="center" shrinkToFit="1"/>
      <protection/>
    </xf>
    <xf numFmtId="0" fontId="9" fillId="4" borderId="5" xfId="22" applyFont="1" applyFill="1" applyBorder="1" applyAlignment="1">
      <alignment horizontal="center" vertical="center"/>
      <protection/>
    </xf>
    <xf numFmtId="0" fontId="9" fillId="4" borderId="20" xfId="22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 shrinkToFit="1"/>
    </xf>
    <xf numFmtId="0" fontId="54" fillId="0" borderId="48" xfId="0" applyFont="1" applyBorder="1" applyAlignment="1">
      <alignment horizontal="center" vertical="center" wrapText="1" shrinkToFit="1"/>
    </xf>
    <xf numFmtId="0" fontId="45" fillId="0" borderId="1" xfId="23" applyFont="1" applyBorder="1" applyAlignment="1">
      <alignment horizontal="right" vertical="center"/>
      <protection/>
    </xf>
    <xf numFmtId="164" fontId="8" fillId="0" borderId="8" xfId="22" applyNumberFormat="1" applyFont="1" applyFill="1" applyBorder="1" applyAlignment="1">
      <alignment horizontal="center" vertical="center"/>
      <protection/>
    </xf>
    <xf numFmtId="164" fontId="8" fillId="0" borderId="0" xfId="22" applyNumberFormat="1" applyFont="1" applyFill="1" applyBorder="1" applyAlignment="1">
      <alignment horizontal="center" vertical="center"/>
      <protection/>
    </xf>
    <xf numFmtId="164" fontId="8" fillId="0" borderId="19" xfId="22" applyNumberFormat="1" applyFont="1" applyFill="1" applyBorder="1" applyAlignment="1">
      <alignment horizontal="center" vertical="center"/>
      <protection/>
    </xf>
    <xf numFmtId="164" fontId="8" fillId="0" borderId="5" xfId="22" applyNumberFormat="1" applyFont="1" applyFill="1" applyBorder="1" applyAlignment="1">
      <alignment horizontal="center" vertical="center"/>
      <protection/>
    </xf>
    <xf numFmtId="164" fontId="8" fillId="0" borderId="50" xfId="22" applyNumberFormat="1" applyFont="1" applyFill="1" applyBorder="1" applyAlignment="1">
      <alignment horizontal="center" vertical="center"/>
      <protection/>
    </xf>
    <xf numFmtId="164" fontId="8" fillId="0" borderId="15" xfId="22" applyNumberFormat="1" applyFont="1" applyFill="1" applyBorder="1" applyAlignment="1">
      <alignment horizontal="center" vertical="center"/>
      <protection/>
    </xf>
    <xf numFmtId="164" fontId="8" fillId="0" borderId="20" xfId="22" applyNumberFormat="1" applyFont="1" applyFill="1" applyBorder="1" applyAlignment="1">
      <alignment horizontal="center" vertical="center"/>
      <protection/>
    </xf>
    <xf numFmtId="164" fontId="8" fillId="0" borderId="48" xfId="22" applyNumberFormat="1" applyFont="1" applyFill="1" applyBorder="1" applyAlignment="1">
      <alignment horizontal="center" vertical="center"/>
      <protection/>
    </xf>
    <xf numFmtId="164" fontId="8" fillId="0" borderId="16" xfId="22" applyNumberFormat="1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164" fontId="14" fillId="0" borderId="1" xfId="22" applyNumberFormat="1" applyFont="1" applyFill="1" applyBorder="1" applyAlignment="1">
      <alignment horizontal="center" vertical="center"/>
      <protection/>
    </xf>
    <xf numFmtId="0" fontId="14" fillId="0" borderId="1" xfId="0" applyFont="1" applyBorder="1" applyAlignment="1">
      <alignment horizontal="center"/>
    </xf>
    <xf numFmtId="0" fontId="13" fillId="0" borderId="5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5" fillId="0" borderId="11" xfId="23" applyFont="1" applyBorder="1" applyAlignment="1">
      <alignment horizontal="right" vertical="center"/>
      <protection/>
    </xf>
    <xf numFmtId="0" fontId="45" fillId="0" borderId="30" xfId="23" applyFont="1" applyBorder="1" applyAlignment="1">
      <alignment horizontal="right" vertical="center"/>
      <protection/>
    </xf>
    <xf numFmtId="0" fontId="45" fillId="0" borderId="14" xfId="23" applyFont="1" applyBorder="1" applyAlignment="1">
      <alignment horizontal="right" vertical="center"/>
      <protection/>
    </xf>
    <xf numFmtId="164" fontId="14" fillId="0" borderId="0" xfId="22" applyNumberFormat="1" applyFont="1" applyFill="1" applyBorder="1" applyAlignment="1">
      <alignment horizontal="center" vertical="center"/>
      <protection/>
    </xf>
    <xf numFmtId="164" fontId="8" fillId="0" borderId="1" xfId="22" applyNumberFormat="1" applyFont="1" applyBorder="1" applyAlignment="1">
      <alignment horizontal="center" vertical="center"/>
      <protection/>
    </xf>
    <xf numFmtId="164" fontId="8" fillId="0" borderId="1" xfId="22" applyNumberFormat="1" applyFont="1" applyBorder="1" applyAlignment="1">
      <alignment horizontal="center" vertical="center" shrinkToFit="1"/>
      <protection/>
    </xf>
    <xf numFmtId="164" fontId="8" fillId="0" borderId="5" xfId="22" applyNumberFormat="1" applyFont="1" applyBorder="1" applyAlignment="1">
      <alignment horizontal="center" vertical="center" shrinkToFit="1"/>
      <protection/>
    </xf>
    <xf numFmtId="164" fontId="8" fillId="0" borderId="50" xfId="22" applyNumberFormat="1" applyFont="1" applyBorder="1" applyAlignment="1">
      <alignment horizontal="center" vertical="center" shrinkToFit="1"/>
      <protection/>
    </xf>
    <xf numFmtId="164" fontId="8" fillId="0" borderId="15" xfId="22" applyNumberFormat="1" applyFont="1" applyBorder="1" applyAlignment="1">
      <alignment horizontal="center" vertical="center" shrinkToFit="1"/>
      <protection/>
    </xf>
    <xf numFmtId="164" fontId="8" fillId="0" borderId="20" xfId="22" applyNumberFormat="1" applyFont="1" applyBorder="1" applyAlignment="1">
      <alignment horizontal="center" vertical="center" shrinkToFit="1"/>
      <protection/>
    </xf>
    <xf numFmtId="164" fontId="8" fillId="0" borderId="48" xfId="22" applyNumberFormat="1" applyFont="1" applyBorder="1" applyAlignment="1">
      <alignment horizontal="center" vertical="center" shrinkToFit="1"/>
      <protection/>
    </xf>
    <xf numFmtId="164" fontId="8" fillId="0" borderId="16" xfId="22" applyNumberFormat="1" applyFont="1" applyBorder="1" applyAlignment="1">
      <alignment horizontal="center" vertical="center" shrinkToFit="1"/>
      <protection/>
    </xf>
    <xf numFmtId="0" fontId="1" fillId="0" borderId="0" xfId="0" applyFont="1" applyAlignment="1">
      <alignment horizontal="left" shrinkToFit="1"/>
    </xf>
    <xf numFmtId="0" fontId="45" fillId="6" borderId="8" xfId="22" applyFont="1" applyFill="1" applyBorder="1" applyAlignment="1">
      <alignment horizontal="center" vertical="center"/>
      <protection/>
    </xf>
    <xf numFmtId="0" fontId="45" fillId="6" borderId="0" xfId="22" applyFont="1" applyFill="1" applyBorder="1" applyAlignment="1">
      <alignment horizontal="center" vertical="center"/>
      <protection/>
    </xf>
    <xf numFmtId="164" fontId="53" fillId="0" borderId="5" xfId="22" applyNumberFormat="1" applyFont="1" applyFill="1" applyBorder="1" applyAlignment="1">
      <alignment horizontal="center" vertical="center"/>
      <protection/>
    </xf>
    <xf numFmtId="164" fontId="53" fillId="0" borderId="50" xfId="22" applyNumberFormat="1" applyFont="1" applyFill="1" applyBorder="1" applyAlignment="1">
      <alignment horizontal="center" vertical="center"/>
      <protection/>
    </xf>
    <xf numFmtId="164" fontId="53" fillId="0" borderId="15" xfId="22" applyNumberFormat="1" applyFont="1" applyFill="1" applyBorder="1" applyAlignment="1">
      <alignment horizontal="center" vertical="center"/>
      <protection/>
    </xf>
    <xf numFmtId="0" fontId="56" fillId="0" borderId="1" xfId="23" applyFont="1" applyBorder="1" applyAlignment="1">
      <alignment horizontal="right" vertical="center"/>
      <protection/>
    </xf>
    <xf numFmtId="0" fontId="53" fillId="0" borderId="11" xfId="23" applyFont="1" applyBorder="1" applyAlignment="1">
      <alignment horizontal="center" vertical="center"/>
      <protection/>
    </xf>
    <xf numFmtId="0" fontId="53" fillId="0" borderId="30" xfId="23" applyFont="1" applyBorder="1" applyAlignment="1">
      <alignment horizontal="center" vertical="center"/>
      <protection/>
    </xf>
    <xf numFmtId="0" fontId="53" fillId="0" borderId="14" xfId="23" applyFont="1" applyBorder="1" applyAlignment="1">
      <alignment horizontal="center" vertical="center"/>
      <protection/>
    </xf>
    <xf numFmtId="164" fontId="53" fillId="0" borderId="8" xfId="22" applyNumberFormat="1" applyFont="1" applyFill="1" applyBorder="1" applyAlignment="1">
      <alignment horizontal="center" vertical="center"/>
      <protection/>
    </xf>
    <xf numFmtId="164" fontId="53" fillId="0" borderId="0" xfId="22" applyNumberFormat="1" applyFont="1" applyFill="1" applyBorder="1" applyAlignment="1">
      <alignment horizontal="center" vertical="center"/>
      <protection/>
    </xf>
    <xf numFmtId="164" fontId="53" fillId="0" borderId="19" xfId="22" applyNumberFormat="1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/>
    </xf>
    <xf numFmtId="0" fontId="57" fillId="0" borderId="5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3" fillId="3" borderId="11" xfId="22" applyFont="1" applyFill="1" applyBorder="1" applyAlignment="1">
      <alignment horizontal="center" vertical="center"/>
      <protection/>
    </xf>
    <xf numFmtId="0" fontId="53" fillId="3" borderId="14" xfId="22" applyFont="1" applyFill="1" applyBorder="1" applyAlignment="1">
      <alignment horizontal="center" vertical="center"/>
      <protection/>
    </xf>
    <xf numFmtId="0" fontId="53" fillId="3" borderId="11" xfId="22" applyFont="1" applyFill="1" applyBorder="1" applyAlignment="1">
      <alignment horizontal="center" vertical="center" shrinkToFit="1"/>
      <protection/>
    </xf>
    <xf numFmtId="0" fontId="53" fillId="3" borderId="14" xfId="22" applyFont="1" applyFill="1" applyBorder="1" applyAlignment="1">
      <alignment horizontal="center" vertical="center" shrinkToFit="1"/>
      <protection/>
    </xf>
    <xf numFmtId="0" fontId="55" fillId="5" borderId="1" xfId="22" applyFont="1" applyFill="1" applyBorder="1" applyAlignment="1">
      <alignment horizontal="center" vertical="center"/>
      <protection/>
    </xf>
    <xf numFmtId="164" fontId="8" fillId="0" borderId="1" xfId="22" applyNumberFormat="1" applyFont="1" applyFill="1" applyBorder="1" applyAlignment="1">
      <alignment horizontal="center" vertical="center"/>
      <protection/>
    </xf>
    <xf numFmtId="0" fontId="53" fillId="4" borderId="11" xfId="22" applyFont="1" applyFill="1" applyBorder="1" applyAlignment="1">
      <alignment horizontal="center" vertical="center"/>
      <protection/>
    </xf>
    <xf numFmtId="0" fontId="53" fillId="4" borderId="14" xfId="22" applyFont="1" applyFill="1" applyBorder="1" applyAlignment="1">
      <alignment horizontal="center" vertical="center"/>
      <protection/>
    </xf>
    <xf numFmtId="0" fontId="53" fillId="5" borderId="11" xfId="22" applyFont="1" applyFill="1" applyBorder="1" applyAlignment="1">
      <alignment horizontal="center" vertical="center" shrinkToFit="1"/>
      <protection/>
    </xf>
    <xf numFmtId="0" fontId="53" fillId="5" borderId="14" xfId="22" applyFont="1" applyFill="1" applyBorder="1" applyAlignment="1">
      <alignment horizontal="center" vertical="center" shrinkToFit="1"/>
      <protection/>
    </xf>
    <xf numFmtId="0" fontId="11" fillId="4" borderId="18" xfId="22" applyFont="1" applyFill="1" applyBorder="1" applyAlignment="1">
      <alignment horizontal="center" vertical="center"/>
      <protection/>
    </xf>
    <xf numFmtId="0" fontId="11" fillId="4" borderId="17" xfId="22" applyFont="1" applyFill="1" applyBorder="1" applyAlignment="1">
      <alignment horizontal="center" vertical="center"/>
      <protection/>
    </xf>
    <xf numFmtId="0" fontId="53" fillId="4" borderId="1" xfId="22" applyFont="1" applyFill="1" applyBorder="1" applyAlignment="1">
      <alignment horizontal="center" vertical="center"/>
      <protection/>
    </xf>
    <xf numFmtId="0" fontId="53" fillId="2" borderId="11" xfId="22" applyFont="1" applyFill="1" applyBorder="1" applyAlignment="1">
      <alignment horizontal="center" vertical="center"/>
      <protection/>
    </xf>
    <xf numFmtId="0" fontId="53" fillId="2" borderId="14" xfId="22" applyFont="1" applyFill="1" applyBorder="1" applyAlignment="1">
      <alignment horizontal="center" vertical="center"/>
      <protection/>
    </xf>
    <xf numFmtId="0" fontId="55" fillId="2" borderId="1" xfId="22" applyFont="1" applyFill="1" applyBorder="1" applyAlignment="1">
      <alignment horizontal="center" vertical="center"/>
      <protection/>
    </xf>
    <xf numFmtId="164" fontId="53" fillId="0" borderId="20" xfId="22" applyNumberFormat="1" applyFont="1" applyFill="1" applyBorder="1" applyAlignment="1">
      <alignment horizontal="center" vertical="center"/>
      <protection/>
    </xf>
    <xf numFmtId="164" fontId="53" fillId="0" borderId="48" xfId="22" applyNumberFormat="1" applyFont="1" applyFill="1" applyBorder="1" applyAlignment="1">
      <alignment horizontal="center" vertical="center"/>
      <protection/>
    </xf>
    <xf numFmtId="164" fontId="53" fillId="0" borderId="16" xfId="22" applyNumberFormat="1" applyFont="1" applyFill="1" applyBorder="1" applyAlignment="1">
      <alignment horizontal="center" vertical="center"/>
      <protection/>
    </xf>
    <xf numFmtId="0" fontId="17" fillId="4" borderId="51" xfId="21" applyFont="1" applyFill="1" applyBorder="1" applyAlignment="1">
      <alignment horizontal="center" vertical="center"/>
      <protection locked="0"/>
    </xf>
    <xf numFmtId="0" fontId="17" fillId="4" borderId="52" xfId="21" applyFont="1" applyFill="1" applyBorder="1" applyAlignment="1">
      <alignment horizontal="center" vertical="center"/>
      <protection locked="0"/>
    </xf>
    <xf numFmtId="0" fontId="17" fillId="4" borderId="53" xfId="21" applyFont="1" applyFill="1" applyBorder="1" applyAlignment="1">
      <alignment horizontal="center" vertical="center"/>
      <protection locked="0"/>
    </xf>
    <xf numFmtId="0" fontId="17" fillId="4" borderId="54" xfId="21" applyFont="1" applyFill="1" applyBorder="1" applyAlignment="1">
      <alignment horizontal="center" vertical="center"/>
      <protection locked="0"/>
    </xf>
    <xf numFmtId="0" fontId="22" fillId="3" borderId="53" xfId="21" applyFont="1" applyFill="1" applyBorder="1" applyAlignment="1">
      <alignment horizontal="center" vertical="center"/>
      <protection locked="0"/>
    </xf>
    <xf numFmtId="0" fontId="22" fillId="3" borderId="54" xfId="21" applyFont="1" applyFill="1" applyBorder="1" applyAlignment="1">
      <alignment horizontal="center" vertical="center"/>
      <protection locked="0"/>
    </xf>
    <xf numFmtId="0" fontId="18" fillId="0" borderId="1" xfId="21" applyFont="1" applyFill="1" applyBorder="1" applyAlignment="1">
      <alignment horizontal="center" vertical="center"/>
      <protection/>
    </xf>
    <xf numFmtId="0" fontId="23" fillId="5" borderId="55" xfId="21" applyFont="1" applyFill="1" applyBorder="1" applyAlignment="1">
      <alignment horizontal="center" vertical="center"/>
      <protection locked="0"/>
    </xf>
    <xf numFmtId="0" fontId="23" fillId="5" borderId="56" xfId="21" applyFont="1" applyFill="1" applyBorder="1" applyAlignment="1">
      <alignment horizontal="center" vertical="center"/>
      <protection locked="0"/>
    </xf>
    <xf numFmtId="0" fontId="23" fillId="5" borderId="18" xfId="21" applyFont="1" applyFill="1" applyBorder="1" applyAlignment="1">
      <alignment horizontal="center" vertical="center"/>
      <protection locked="0"/>
    </xf>
    <xf numFmtId="0" fontId="23" fillId="5" borderId="21" xfId="21" applyFont="1" applyFill="1" applyBorder="1" applyAlignment="1">
      <alignment horizontal="center" vertical="center"/>
      <protection locked="0"/>
    </xf>
    <xf numFmtId="0" fontId="20" fillId="4" borderId="5" xfId="21" applyFont="1" applyFill="1" applyBorder="1" applyAlignment="1">
      <alignment horizontal="center" vertical="center"/>
      <protection locked="0"/>
    </xf>
    <xf numFmtId="0" fontId="20" fillId="4" borderId="57" xfId="21" applyFont="1" applyFill="1" applyBorder="1" applyAlignment="1">
      <alignment horizontal="center" vertical="center"/>
      <protection locked="0"/>
    </xf>
    <xf numFmtId="0" fontId="20" fillId="4" borderId="58" xfId="21" applyFont="1" applyFill="1" applyBorder="1" applyAlignment="1">
      <alignment horizontal="center" vertical="center"/>
      <protection locked="0"/>
    </xf>
    <xf numFmtId="0" fontId="20" fillId="4" borderId="59" xfId="21" applyFont="1" applyFill="1" applyBorder="1" applyAlignment="1">
      <alignment horizontal="center" vertical="center"/>
      <protection locked="0"/>
    </xf>
    <xf numFmtId="0" fontId="19" fillId="3" borderId="60" xfId="21" applyFont="1" applyFill="1" applyBorder="1" applyAlignment="1">
      <alignment horizontal="center" vertical="center"/>
      <protection locked="0"/>
    </xf>
    <xf numFmtId="0" fontId="19" fillId="3" borderId="57" xfId="21" applyFont="1" applyFill="1" applyBorder="1" applyAlignment="1">
      <alignment horizontal="center" vertical="center"/>
      <protection locked="0"/>
    </xf>
    <xf numFmtId="0" fontId="19" fillId="3" borderId="61" xfId="21" applyFont="1" applyFill="1" applyBorder="1" applyAlignment="1">
      <alignment horizontal="center" vertical="center"/>
      <protection locked="0"/>
    </xf>
    <xf numFmtId="0" fontId="19" fillId="3" borderId="59" xfId="21" applyFont="1" applyFill="1" applyBorder="1" applyAlignment="1">
      <alignment horizontal="center" vertical="center"/>
      <protection locked="0"/>
    </xf>
    <xf numFmtId="0" fontId="21" fillId="5" borderId="60" xfId="21" applyFont="1" applyFill="1" applyBorder="1" applyAlignment="1">
      <alignment horizontal="center" vertical="center"/>
      <protection locked="0"/>
    </xf>
    <xf numFmtId="0" fontId="21" fillId="5" borderId="57" xfId="21" applyFont="1" applyFill="1" applyBorder="1" applyAlignment="1">
      <alignment horizontal="center" vertical="center"/>
      <protection locked="0"/>
    </xf>
    <xf numFmtId="0" fontId="21" fillId="5" borderId="62" xfId="21" applyFont="1" applyFill="1" applyBorder="1" applyAlignment="1">
      <alignment horizontal="center" vertical="center"/>
      <protection locked="0"/>
    </xf>
    <xf numFmtId="0" fontId="21" fillId="5" borderId="52" xfId="21" applyFont="1" applyFill="1" applyBorder="1" applyAlignment="1">
      <alignment horizontal="center" vertical="center"/>
      <protection locked="0"/>
    </xf>
    <xf numFmtId="0" fontId="20" fillId="0" borderId="1" xfId="21" applyFont="1" applyFill="1" applyBorder="1" applyAlignment="1">
      <alignment horizontal="center" vertical="center"/>
      <protection locked="0"/>
    </xf>
    <xf numFmtId="164" fontId="31" fillId="0" borderId="11" xfId="21" applyNumberFormat="1" applyFont="1" applyFill="1" applyBorder="1" applyAlignment="1">
      <alignment horizontal="center" vertical="center"/>
      <protection/>
    </xf>
    <xf numFmtId="164" fontId="31" fillId="0" borderId="14" xfId="21" applyNumberFormat="1" applyFont="1" applyFill="1" applyBorder="1" applyAlignment="1">
      <alignment horizontal="center" vertical="center"/>
      <protection/>
    </xf>
    <xf numFmtId="0" fontId="24" fillId="0" borderId="11" xfId="21" applyFont="1" applyFill="1" applyBorder="1" applyAlignment="1">
      <alignment horizontal="center" vertical="center"/>
      <protection/>
    </xf>
    <xf numFmtId="0" fontId="24" fillId="0" borderId="30" xfId="21" applyFont="1" applyFill="1" applyBorder="1" applyAlignment="1">
      <alignment horizontal="center" vertical="center"/>
      <protection/>
    </xf>
    <xf numFmtId="0" fontId="24" fillId="0" borderId="14" xfId="21" applyFont="1" applyFill="1" applyBorder="1" applyAlignment="1">
      <alignment horizontal="center" vertical="center"/>
      <protection/>
    </xf>
    <xf numFmtId="0" fontId="20" fillId="0" borderId="18" xfId="21" applyFont="1" applyFill="1" applyBorder="1" applyAlignment="1">
      <alignment horizontal="center" vertical="center"/>
      <protection locked="0"/>
    </xf>
    <xf numFmtId="0" fontId="20" fillId="0" borderId="21" xfId="21" applyFont="1" applyFill="1" applyBorder="1" applyAlignment="1">
      <alignment horizontal="center" vertical="center"/>
      <protection locked="0"/>
    </xf>
    <xf numFmtId="0" fontId="20" fillId="0" borderId="17" xfId="21" applyFont="1" applyFill="1" applyBorder="1" applyAlignment="1">
      <alignment horizontal="center" vertical="center"/>
      <protection locked="0"/>
    </xf>
    <xf numFmtId="164" fontId="8" fillId="0" borderId="11" xfId="22" applyNumberFormat="1" applyFont="1" applyFill="1" applyBorder="1" applyAlignment="1">
      <alignment horizontal="center" vertical="center"/>
      <protection/>
    </xf>
    <xf numFmtId="164" fontId="8" fillId="0" borderId="30" xfId="22" applyNumberFormat="1" applyFont="1" applyFill="1" applyBorder="1" applyAlignment="1">
      <alignment horizontal="center" vertical="center"/>
      <protection/>
    </xf>
    <xf numFmtId="164" fontId="8" fillId="0" borderId="14" xfId="22" applyNumberFormat="1" applyFont="1" applyFill="1" applyBorder="1" applyAlignment="1">
      <alignment horizontal="center" vertical="center"/>
      <protection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Migliaia (0)_europeo_torino" xfId="19"/>
    <cellStyle name="Comma [0]" xfId="20"/>
    <cellStyle name="Normale_previsioni 2004-2005" xfId="21"/>
    <cellStyle name="Normale_WPM$1FCC" xfId="22"/>
    <cellStyle name="Normale_WPM$3D29" xfId="23"/>
    <cellStyle name="Percent" xfId="24"/>
    <cellStyle name="Currency" xfId="25"/>
    <cellStyle name="Valuta (0)_europeo_torino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="85" zoomScaleNormal="85" workbookViewId="0" topLeftCell="A1">
      <selection activeCell="T13" sqref="T13"/>
    </sheetView>
  </sheetViews>
  <sheetFormatPr defaultColWidth="9.140625" defaultRowHeight="12.75"/>
  <cols>
    <col min="1" max="1" width="25.421875" style="12" customWidth="1"/>
    <col min="2" max="5" width="6.57421875" style="12" customWidth="1"/>
    <col min="6" max="7" width="6.57421875" style="122" customWidth="1"/>
    <col min="8" max="19" width="6.57421875" style="12" customWidth="1"/>
    <col min="20" max="20" width="6.57421875" style="122" customWidth="1"/>
    <col min="21" max="21" width="6.7109375" style="122" customWidth="1"/>
    <col min="22" max="16384" width="9.140625" style="12" customWidth="1"/>
  </cols>
  <sheetData>
    <row r="1" spans="1:21" ht="28.5" customHeight="1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</row>
    <row r="2" spans="1:20" ht="28.5" customHeight="1">
      <c r="A2" s="13"/>
      <c r="B2" s="13"/>
      <c r="C2" s="13"/>
      <c r="D2" s="13"/>
      <c r="E2" s="13"/>
      <c r="F2" s="136"/>
      <c r="G2" s="13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6"/>
    </row>
    <row r="3" spans="1:20" ht="28.5" customHeight="1">
      <c r="A3" s="346" t="s">
        <v>374</v>
      </c>
      <c r="B3" s="15"/>
      <c r="C3" s="15"/>
      <c r="D3" s="15"/>
      <c r="E3" s="15"/>
      <c r="F3" s="137"/>
      <c r="G3" s="137"/>
      <c r="H3" s="15"/>
      <c r="I3" s="15"/>
      <c r="J3" s="15"/>
      <c r="K3" s="13"/>
      <c r="L3" s="13"/>
      <c r="M3" s="13"/>
      <c r="N3" s="13"/>
      <c r="O3" s="13"/>
      <c r="P3" s="13"/>
      <c r="Q3" s="13"/>
      <c r="R3" s="13"/>
      <c r="S3" s="13"/>
      <c r="T3" s="136"/>
    </row>
    <row r="4" ht="28.5" customHeight="1"/>
    <row r="5" spans="1:21" ht="28.5" customHeight="1">
      <c r="A5" s="399" t="s">
        <v>104</v>
      </c>
      <c r="B5" s="406" t="s">
        <v>2</v>
      </c>
      <c r="C5" s="406"/>
      <c r="D5" s="401" t="s">
        <v>415</v>
      </c>
      <c r="E5" s="401"/>
      <c r="F5" s="405" t="s">
        <v>3</v>
      </c>
      <c r="G5" s="405"/>
      <c r="H5" s="403" t="s">
        <v>29</v>
      </c>
      <c r="I5" s="403"/>
      <c r="J5" s="403" t="s">
        <v>30</v>
      </c>
      <c r="K5" s="403"/>
      <c r="L5" s="403" t="s">
        <v>31</v>
      </c>
      <c r="M5" s="403"/>
      <c r="N5" s="403" t="s">
        <v>32</v>
      </c>
      <c r="O5" s="403"/>
      <c r="P5" s="404" t="s">
        <v>412</v>
      </c>
      <c r="Q5" s="404"/>
      <c r="R5" s="401" t="s">
        <v>392</v>
      </c>
      <c r="S5" s="401"/>
      <c r="T5" s="402" t="s">
        <v>3</v>
      </c>
      <c r="U5" s="402"/>
    </row>
    <row r="6" spans="1:21" ht="28.5" customHeight="1">
      <c r="A6" s="399"/>
      <c r="B6" s="4" t="s">
        <v>6</v>
      </c>
      <c r="C6" s="4" t="s">
        <v>5</v>
      </c>
      <c r="D6" s="5" t="s">
        <v>6</v>
      </c>
      <c r="E6" s="5" t="s">
        <v>5</v>
      </c>
      <c r="F6" s="138" t="s">
        <v>6</v>
      </c>
      <c r="G6" s="138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7" t="s">
        <v>6</v>
      </c>
      <c r="Q6" s="7" t="s">
        <v>5</v>
      </c>
      <c r="R6" s="5" t="s">
        <v>6</v>
      </c>
      <c r="S6" s="5" t="s">
        <v>5</v>
      </c>
      <c r="T6" s="139" t="s">
        <v>6</v>
      </c>
      <c r="U6" s="139" t="s">
        <v>5</v>
      </c>
    </row>
    <row r="7" spans="1:21" ht="28.5" customHeight="1">
      <c r="A7" s="360" t="s">
        <v>53</v>
      </c>
      <c r="B7" s="28">
        <f>liceo_totale!C38</f>
        <v>9497</v>
      </c>
      <c r="C7" s="28">
        <f>liceo_totale!D38</f>
        <v>368</v>
      </c>
      <c r="D7" s="201">
        <f>liceo_totale!E38</f>
        <v>9727</v>
      </c>
      <c r="E7" s="201">
        <f>liceo_totale!F38</f>
        <v>383</v>
      </c>
      <c r="F7" s="140">
        <f>liceo_totale!G38</f>
        <v>-230</v>
      </c>
      <c r="G7" s="140">
        <f>liceo_totale!H38</f>
        <v>-15</v>
      </c>
      <c r="H7" s="28">
        <f>liceo_totale!I38</f>
        <v>8598</v>
      </c>
      <c r="I7" s="28">
        <f>liceo_totale!J38</f>
        <v>371</v>
      </c>
      <c r="J7" s="28">
        <f>liceo_totale!K38</f>
        <v>8287</v>
      </c>
      <c r="K7" s="28">
        <f>liceo_totale!L38</f>
        <v>348</v>
      </c>
      <c r="L7" s="28">
        <f>liceo_totale!M38</f>
        <v>7448</v>
      </c>
      <c r="M7" s="28">
        <f>liceo_totale!N38</f>
        <v>332</v>
      </c>
      <c r="N7" s="28">
        <f>liceo_totale!O38</f>
        <v>6921</v>
      </c>
      <c r="O7" s="28">
        <f>liceo_totale!P38</f>
        <v>330</v>
      </c>
      <c r="P7" s="28">
        <f>liceo_totale!Q38</f>
        <v>40751</v>
      </c>
      <c r="Q7" s="28">
        <f>liceo_totale!R38</f>
        <v>1749</v>
      </c>
      <c r="R7" s="201">
        <f>liceo_totale!S38</f>
        <v>40606</v>
      </c>
      <c r="S7" s="201">
        <f>liceo_totale!T38</f>
        <v>1755</v>
      </c>
      <c r="T7" s="140">
        <f>liceo_totale!U38</f>
        <v>145</v>
      </c>
      <c r="U7" s="143">
        <f>liceo_totale!V38</f>
        <v>-6</v>
      </c>
    </row>
    <row r="8" spans="1:21" ht="28.5" customHeight="1">
      <c r="A8" s="361" t="s">
        <v>36</v>
      </c>
      <c r="B8" s="29">
        <f>tecnico2_totale!C34</f>
        <v>6346</v>
      </c>
      <c r="C8" s="29">
        <f>tecnico2_totale!D34</f>
        <v>259</v>
      </c>
      <c r="D8" s="202">
        <f>tecnico2_totale!E34</f>
        <v>6319</v>
      </c>
      <c r="E8" s="202">
        <f>tecnico2_totale!F34</f>
        <v>258</v>
      </c>
      <c r="F8" s="141">
        <f>tecnico2_totale!G34</f>
        <v>27</v>
      </c>
      <c r="G8" s="141">
        <f>tecnico2_totale!H34</f>
        <v>1</v>
      </c>
      <c r="H8" s="29">
        <f>tecnico2_totale!I34</f>
        <v>5312</v>
      </c>
      <c r="I8" s="29">
        <f>tecnico2_totale!J34</f>
        <v>244</v>
      </c>
      <c r="J8" s="29">
        <f>tecnico2_totale!K34</f>
        <v>4691</v>
      </c>
      <c r="K8" s="29">
        <f>tecnico2_totale!L34</f>
        <v>209</v>
      </c>
      <c r="L8" s="29">
        <f>tecnico2_totale!M34</f>
        <v>3923</v>
      </c>
      <c r="M8" s="29">
        <f>tecnico2_totale!N34</f>
        <v>191</v>
      </c>
      <c r="N8" s="29">
        <f>tecnico2_totale!O34</f>
        <v>3841</v>
      </c>
      <c r="O8" s="29">
        <f>tecnico2_totale!P34</f>
        <v>201</v>
      </c>
      <c r="P8" s="29">
        <f>tecnico2_totale!Q34</f>
        <v>24113</v>
      </c>
      <c r="Q8" s="29">
        <f>tecnico2_totale!R34</f>
        <v>1104</v>
      </c>
      <c r="R8" s="202">
        <f>tecnico2_totale!S34</f>
        <v>23633</v>
      </c>
      <c r="S8" s="202">
        <f>tecnico2_totale!T34</f>
        <v>1079</v>
      </c>
      <c r="T8" s="141">
        <f>tecnico2_totale!U34</f>
        <v>480</v>
      </c>
      <c r="U8" s="144">
        <f>tecnico2_totale!V34</f>
        <v>25</v>
      </c>
    </row>
    <row r="9" spans="1:21" ht="28.5" customHeight="1">
      <c r="A9" s="362" t="s">
        <v>68</v>
      </c>
      <c r="B9" s="30">
        <f>professionale_totale!C33</f>
        <v>4342</v>
      </c>
      <c r="C9" s="30">
        <f>professionale_totale!D33</f>
        <v>188</v>
      </c>
      <c r="D9" s="203">
        <f>professionale_totale!E33</f>
        <v>4173</v>
      </c>
      <c r="E9" s="203">
        <f>professionale_totale!F33</f>
        <v>172</v>
      </c>
      <c r="F9" s="142">
        <f>professionale_totale!G33</f>
        <v>169</v>
      </c>
      <c r="G9" s="142">
        <f>professionale_totale!H33</f>
        <v>16</v>
      </c>
      <c r="H9" s="30">
        <f>professionale_totale!I33</f>
        <v>3393</v>
      </c>
      <c r="I9" s="30">
        <f>professionale_totale!J33</f>
        <v>159</v>
      </c>
      <c r="J9" s="30">
        <f>professionale_totale!K33</f>
        <v>3003</v>
      </c>
      <c r="K9" s="30">
        <f>professionale_totale!L33</f>
        <v>135</v>
      </c>
      <c r="L9" s="30">
        <f>professionale_totale!M33</f>
        <v>2917</v>
      </c>
      <c r="M9" s="30">
        <f>professionale_totale!N33</f>
        <v>138</v>
      </c>
      <c r="N9" s="30">
        <f>professionale_totale!O33</f>
        <v>2529</v>
      </c>
      <c r="O9" s="30">
        <f>professionale_totale!P33</f>
        <v>135</v>
      </c>
      <c r="P9" s="30">
        <f>professionale_totale!Q33</f>
        <v>16184</v>
      </c>
      <c r="Q9" s="30">
        <f>professionale_totale!R33</f>
        <v>755</v>
      </c>
      <c r="R9" s="203">
        <f>professionale_totale!S33</f>
        <v>15645</v>
      </c>
      <c r="S9" s="203">
        <f>professionale_totale!T33</f>
        <v>710</v>
      </c>
      <c r="T9" s="142">
        <f>professionale_totale!U33</f>
        <v>539</v>
      </c>
      <c r="U9" s="145">
        <f>professionale_totale!V33</f>
        <v>45</v>
      </c>
    </row>
    <row r="10" spans="1:21" s="149" customFormat="1" ht="28.5" customHeight="1">
      <c r="A10" s="146" t="s">
        <v>280</v>
      </c>
      <c r="B10" s="366">
        <f>SUM(B7:B9)</f>
        <v>20185</v>
      </c>
      <c r="C10" s="147">
        <f aca="true" t="shared" si="0" ref="C10:U10">SUM(C7:C9)</f>
        <v>815</v>
      </c>
      <c r="D10" s="198">
        <f t="shared" si="0"/>
        <v>20219</v>
      </c>
      <c r="E10" s="198">
        <f t="shared" si="0"/>
        <v>813</v>
      </c>
      <c r="F10" s="126">
        <f t="shared" si="0"/>
        <v>-34</v>
      </c>
      <c r="G10" s="126">
        <f t="shared" si="0"/>
        <v>2</v>
      </c>
      <c r="H10" s="148">
        <f t="shared" si="0"/>
        <v>17303</v>
      </c>
      <c r="I10" s="147">
        <f t="shared" si="0"/>
        <v>774</v>
      </c>
      <c r="J10" s="147">
        <f t="shared" si="0"/>
        <v>15981</v>
      </c>
      <c r="K10" s="147">
        <f t="shared" si="0"/>
        <v>692</v>
      </c>
      <c r="L10" s="147">
        <f t="shared" si="0"/>
        <v>14288</v>
      </c>
      <c r="M10" s="147">
        <f t="shared" si="0"/>
        <v>661</v>
      </c>
      <c r="N10" s="147">
        <f t="shared" si="0"/>
        <v>13291</v>
      </c>
      <c r="O10" s="147">
        <f t="shared" si="0"/>
        <v>666</v>
      </c>
      <c r="P10" s="147">
        <f t="shared" si="0"/>
        <v>81048</v>
      </c>
      <c r="Q10" s="147">
        <f t="shared" si="0"/>
        <v>3608</v>
      </c>
      <c r="R10" s="199">
        <f t="shared" si="0"/>
        <v>79884</v>
      </c>
      <c r="S10" s="200">
        <f t="shared" si="0"/>
        <v>3544</v>
      </c>
      <c r="T10" s="131">
        <f t="shared" si="0"/>
        <v>1164</v>
      </c>
      <c r="U10" s="132">
        <f t="shared" si="0"/>
        <v>64</v>
      </c>
    </row>
    <row r="11" spans="1:21" ht="28.5" customHeight="1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5"/>
    </row>
    <row r="12" spans="1:21" ht="28.5" customHeight="1">
      <c r="A12" s="360" t="s">
        <v>350</v>
      </c>
      <c r="B12" s="28">
        <f>liceo_totale!C45</f>
        <v>79</v>
      </c>
      <c r="C12" s="28">
        <f>liceo_totale!D45</f>
        <v>3</v>
      </c>
      <c r="D12" s="240">
        <f>liceo_totale!E45</f>
        <v>60</v>
      </c>
      <c r="E12" s="240">
        <f>liceo_totale!F45</f>
        <v>2</v>
      </c>
      <c r="F12" s="241">
        <f>liceo_totale!G45</f>
        <v>19</v>
      </c>
      <c r="G12" s="241">
        <f>liceo_totale!H45</f>
        <v>1</v>
      </c>
      <c r="H12" s="239">
        <f>liceo_totale!I45</f>
        <v>44</v>
      </c>
      <c r="I12" s="239">
        <f>liceo_totale!J45</f>
        <v>2</v>
      </c>
      <c r="J12" s="239">
        <f>liceo_totale!K45</f>
        <v>70</v>
      </c>
      <c r="K12" s="239">
        <f>liceo_totale!L45</f>
        <v>3</v>
      </c>
      <c r="L12" s="239">
        <f>liceo_totale!M45</f>
        <v>81</v>
      </c>
      <c r="M12" s="239">
        <f>liceo_totale!N45</f>
        <v>2</v>
      </c>
      <c r="N12" s="239">
        <f>liceo_totale!O45</f>
        <v>74</v>
      </c>
      <c r="O12" s="239">
        <f>liceo_totale!P45</f>
        <v>2</v>
      </c>
      <c r="P12" s="239">
        <f>liceo_totale!Q45</f>
        <v>348</v>
      </c>
      <c r="Q12" s="239">
        <f>liceo_totale!R45</f>
        <v>12</v>
      </c>
      <c r="R12" s="240">
        <f>liceo_totale!S45</f>
        <v>333</v>
      </c>
      <c r="S12" s="240">
        <f>liceo_totale!T45</f>
        <v>12</v>
      </c>
      <c r="T12" s="241">
        <f>liceo_totale!U45</f>
        <v>15</v>
      </c>
      <c r="U12" s="242">
        <f>liceo_totale!V45</f>
        <v>0</v>
      </c>
    </row>
    <row r="13" spans="1:22" ht="28.5" customHeight="1">
      <c r="A13" s="364" t="s">
        <v>137</v>
      </c>
      <c r="B13" s="29">
        <f>tecnico2_totale!C52</f>
        <v>50</v>
      </c>
      <c r="C13" s="239">
        <f>tecnico2_totale!D52</f>
        <v>2</v>
      </c>
      <c r="D13" s="202">
        <f>tecnico2_totale!E52</f>
        <v>71</v>
      </c>
      <c r="E13" s="202">
        <f>tecnico2_totale!F52</f>
        <v>3</v>
      </c>
      <c r="F13" s="141">
        <f>tecnico2_totale!G52</f>
        <v>-21</v>
      </c>
      <c r="G13" s="141">
        <f>tecnico2_totale!H52</f>
        <v>-1</v>
      </c>
      <c r="H13" s="29">
        <f>tecnico2_totale!I52</f>
        <v>86</v>
      </c>
      <c r="I13" s="29">
        <f>tecnico2_totale!J52</f>
        <v>3</v>
      </c>
      <c r="J13" s="29">
        <f>tecnico2_totale!K52</f>
        <v>525</v>
      </c>
      <c r="K13" s="29">
        <f>tecnico2_totale!L52</f>
        <v>19</v>
      </c>
      <c r="L13" s="29">
        <f>tecnico2_totale!M52</f>
        <v>456</v>
      </c>
      <c r="M13" s="29">
        <f>tecnico2_totale!N52</f>
        <v>18</v>
      </c>
      <c r="N13" s="29">
        <f>tecnico2_totale!O52</f>
        <v>556</v>
      </c>
      <c r="O13" s="29">
        <f>tecnico2_totale!P52</f>
        <v>25</v>
      </c>
      <c r="P13" s="29">
        <f>tecnico2_totale!Q52</f>
        <v>1673</v>
      </c>
      <c r="Q13" s="29">
        <f>tecnico2_totale!R52</f>
        <v>67</v>
      </c>
      <c r="R13" s="202">
        <f>tecnico2_totale!S52</f>
        <v>1588</v>
      </c>
      <c r="S13" s="202">
        <f>tecnico2_totale!T52</f>
        <v>70</v>
      </c>
      <c r="T13" s="141">
        <f>tecnico2_totale!U52</f>
        <v>85</v>
      </c>
      <c r="U13" s="279">
        <f>tecnico2_totale!V52</f>
        <v>-3</v>
      </c>
      <c r="V13" s="280"/>
    </row>
    <row r="14" spans="1:21" ht="28.5" customHeight="1">
      <c r="A14" s="365" t="s">
        <v>138</v>
      </c>
      <c r="B14" s="30">
        <f>professionale_totale!C45</f>
        <v>98</v>
      </c>
      <c r="C14" s="30">
        <f>professionale_totale!D45</f>
        <v>3</v>
      </c>
      <c r="D14" s="203">
        <f>professionale_totale!E45</f>
        <v>57</v>
      </c>
      <c r="E14" s="203">
        <f>professionale_totale!F45</f>
        <v>2</v>
      </c>
      <c r="F14" s="142">
        <f>professionale_totale!G45</f>
        <v>41</v>
      </c>
      <c r="G14" s="142">
        <f>professionale_totale!H45</f>
        <v>1</v>
      </c>
      <c r="H14" s="30">
        <f>professionale_totale!I45</f>
        <v>113</v>
      </c>
      <c r="I14" s="30">
        <f>professionale_totale!J45</f>
        <v>4</v>
      </c>
      <c r="J14" s="30">
        <f>professionale_totale!K45</f>
        <v>452</v>
      </c>
      <c r="K14" s="30">
        <f>professionale_totale!L45</f>
        <v>17</v>
      </c>
      <c r="L14" s="30">
        <f>professionale_totale!M45</f>
        <v>190</v>
      </c>
      <c r="M14" s="30">
        <f>professionale_totale!N45</f>
        <v>10</v>
      </c>
      <c r="N14" s="30">
        <f>professionale_totale!O45</f>
        <v>310</v>
      </c>
      <c r="O14" s="30">
        <f>professionale_totale!P45</f>
        <v>15</v>
      </c>
      <c r="P14" s="30">
        <f>professionale_totale!Q45</f>
        <v>1163</v>
      </c>
      <c r="Q14" s="30">
        <f>professionale_totale!R45</f>
        <v>49</v>
      </c>
      <c r="R14" s="203">
        <f>professionale_totale!S45</f>
        <v>1198</v>
      </c>
      <c r="S14" s="203">
        <f>professionale_totale!T45</f>
        <v>50</v>
      </c>
      <c r="T14" s="142">
        <f>professionale_totale!U45</f>
        <v>-35</v>
      </c>
      <c r="U14" s="145">
        <f>professionale_totale!V45</f>
        <v>-1</v>
      </c>
    </row>
    <row r="15" spans="1:21" s="149" customFormat="1" ht="28.5" customHeight="1">
      <c r="A15" s="146" t="s">
        <v>281</v>
      </c>
      <c r="B15" s="366">
        <f>SUM(B12:B14)</f>
        <v>227</v>
      </c>
      <c r="C15" s="147">
        <f aca="true" t="shared" si="1" ref="C15:U15">SUM(C12:C14)</f>
        <v>8</v>
      </c>
      <c r="D15" s="198">
        <f t="shared" si="1"/>
        <v>188</v>
      </c>
      <c r="E15" s="198">
        <f t="shared" si="1"/>
        <v>7</v>
      </c>
      <c r="F15" s="126">
        <f t="shared" si="1"/>
        <v>39</v>
      </c>
      <c r="G15" s="126">
        <f t="shared" si="1"/>
        <v>1</v>
      </c>
      <c r="H15" s="148">
        <f t="shared" si="1"/>
        <v>243</v>
      </c>
      <c r="I15" s="147">
        <f t="shared" si="1"/>
        <v>9</v>
      </c>
      <c r="J15" s="147">
        <f t="shared" si="1"/>
        <v>1047</v>
      </c>
      <c r="K15" s="147">
        <f t="shared" si="1"/>
        <v>39</v>
      </c>
      <c r="L15" s="147">
        <f t="shared" si="1"/>
        <v>727</v>
      </c>
      <c r="M15" s="147">
        <f t="shared" si="1"/>
        <v>30</v>
      </c>
      <c r="N15" s="147">
        <f t="shared" si="1"/>
        <v>940</v>
      </c>
      <c r="O15" s="147">
        <f t="shared" si="1"/>
        <v>42</v>
      </c>
      <c r="P15" s="147">
        <f t="shared" si="1"/>
        <v>3184</v>
      </c>
      <c r="Q15" s="147">
        <f t="shared" si="1"/>
        <v>128</v>
      </c>
      <c r="R15" s="199">
        <f t="shared" si="1"/>
        <v>3119</v>
      </c>
      <c r="S15" s="200">
        <f t="shared" si="1"/>
        <v>132</v>
      </c>
      <c r="T15" s="131">
        <f t="shared" si="1"/>
        <v>65</v>
      </c>
      <c r="U15" s="132">
        <f t="shared" si="1"/>
        <v>-4</v>
      </c>
    </row>
    <row r="16" spans="1:21" ht="23.25" customHeight="1">
      <c r="A16" s="396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8"/>
    </row>
    <row r="17" spans="1:21" s="149" customFormat="1" ht="28.5" customHeight="1">
      <c r="A17" s="146" t="s">
        <v>105</v>
      </c>
      <c r="B17" s="366">
        <f aca="true" t="shared" si="2" ref="B17:U17">B10+B15</f>
        <v>20412</v>
      </c>
      <c r="C17" s="147">
        <f t="shared" si="2"/>
        <v>823</v>
      </c>
      <c r="D17" s="198">
        <f t="shared" si="2"/>
        <v>20407</v>
      </c>
      <c r="E17" s="198">
        <f t="shared" si="2"/>
        <v>820</v>
      </c>
      <c r="F17" s="126">
        <f t="shared" si="2"/>
        <v>5</v>
      </c>
      <c r="G17" s="126">
        <f t="shared" si="2"/>
        <v>3</v>
      </c>
      <c r="H17" s="148">
        <f t="shared" si="2"/>
        <v>17546</v>
      </c>
      <c r="I17" s="147">
        <f t="shared" si="2"/>
        <v>783</v>
      </c>
      <c r="J17" s="147">
        <f t="shared" si="2"/>
        <v>17028</v>
      </c>
      <c r="K17" s="147">
        <f t="shared" si="2"/>
        <v>731</v>
      </c>
      <c r="L17" s="147">
        <f t="shared" si="2"/>
        <v>15015</v>
      </c>
      <c r="M17" s="147">
        <f t="shared" si="2"/>
        <v>691</v>
      </c>
      <c r="N17" s="147">
        <f t="shared" si="2"/>
        <v>14231</v>
      </c>
      <c r="O17" s="147">
        <f t="shared" si="2"/>
        <v>708</v>
      </c>
      <c r="P17" s="147">
        <f t="shared" si="2"/>
        <v>84232</v>
      </c>
      <c r="Q17" s="147">
        <f t="shared" si="2"/>
        <v>3736</v>
      </c>
      <c r="R17" s="199">
        <f t="shared" si="2"/>
        <v>83003</v>
      </c>
      <c r="S17" s="200">
        <f t="shared" si="2"/>
        <v>3676</v>
      </c>
      <c r="T17" s="131">
        <f t="shared" si="2"/>
        <v>1229</v>
      </c>
      <c r="U17" s="132">
        <f t="shared" si="2"/>
        <v>60</v>
      </c>
    </row>
    <row r="19" spans="20:21" ht="12.75">
      <c r="T19" s="232"/>
      <c r="U19" s="232"/>
    </row>
    <row r="21" spans="20:21" ht="12.75">
      <c r="T21" s="125"/>
      <c r="U21" s="125"/>
    </row>
  </sheetData>
  <mergeCells count="14">
    <mergeCell ref="F5:G5"/>
    <mergeCell ref="H5:I5"/>
    <mergeCell ref="B5:C5"/>
    <mergeCell ref="D5:E5"/>
    <mergeCell ref="A11:U11"/>
    <mergeCell ref="A16:U16"/>
    <mergeCell ref="A5:A6"/>
    <mergeCell ref="A1:U1"/>
    <mergeCell ref="R5:S5"/>
    <mergeCell ref="T5:U5"/>
    <mergeCell ref="J5:K5"/>
    <mergeCell ref="L5:M5"/>
    <mergeCell ref="N5:O5"/>
    <mergeCell ref="P5:Q5"/>
  </mergeCells>
  <printOptions/>
  <pageMargins left="0.51" right="0.16" top="0.33" bottom="0.31" header="0.17" footer="0.17"/>
  <pageSetup horizontalDpi="600" verticalDpi="600" orientation="landscape" paperSize="8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showGridLines="0" zoomScale="115" zoomScaleNormal="115" workbookViewId="0" topLeftCell="A16">
      <selection activeCell="B28" sqref="B28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00390625" style="0" hidden="1" customWidth="1"/>
    <col min="11" max="11" width="4.28125" style="0" hidden="1" customWidth="1"/>
    <col min="12" max="12" width="2.7109375" style="78" customWidth="1"/>
    <col min="13" max="22" width="5.28125" style="0" customWidth="1"/>
    <col min="23" max="24" width="5.28125" style="183" customWidth="1"/>
  </cols>
  <sheetData>
    <row r="1" spans="1:24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4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1"/>
      <c r="X2" s="181"/>
    </row>
    <row r="3" spans="1:24" ht="15">
      <c r="A3" s="3" t="s">
        <v>120</v>
      </c>
      <c r="B3" s="1"/>
      <c r="C3" s="2"/>
      <c r="D3" s="2"/>
      <c r="E3" s="2"/>
      <c r="F3" s="182"/>
      <c r="G3" s="182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1"/>
      <c r="X3" s="181"/>
    </row>
    <row r="4" spans="1:24" ht="15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1"/>
      <c r="X4" s="181"/>
    </row>
    <row r="5" spans="2:24" ht="12.75">
      <c r="B5" s="385" t="s">
        <v>141</v>
      </c>
      <c r="C5" s="385"/>
      <c r="D5" s="385"/>
      <c r="E5" s="385"/>
      <c r="F5" s="385"/>
      <c r="G5" s="385"/>
      <c r="H5" s="385"/>
      <c r="I5" s="385"/>
      <c r="J5" s="72"/>
      <c r="K5" s="72"/>
      <c r="L5" s="76"/>
      <c r="M5" s="385" t="s">
        <v>181</v>
      </c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</row>
    <row r="6" spans="1:24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379" t="s">
        <v>29</v>
      </c>
      <c r="I6" s="380"/>
      <c r="J6" s="374" t="s">
        <v>185</v>
      </c>
      <c r="K6" s="413"/>
      <c r="L6" s="56"/>
      <c r="M6" s="379" t="s">
        <v>30</v>
      </c>
      <c r="N6" s="380"/>
      <c r="O6" s="379" t="s">
        <v>31</v>
      </c>
      <c r="P6" s="380"/>
      <c r="Q6" s="379" t="s">
        <v>32</v>
      </c>
      <c r="R6" s="380"/>
      <c r="S6" s="414" t="s">
        <v>414</v>
      </c>
      <c r="T6" s="415"/>
      <c r="U6" s="416" t="s">
        <v>417</v>
      </c>
      <c r="V6" s="417"/>
      <c r="W6" s="402" t="s">
        <v>3</v>
      </c>
      <c r="X6" s="402"/>
    </row>
    <row r="7" spans="1:24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9" t="s">
        <v>6</v>
      </c>
      <c r="X7" s="139" t="s">
        <v>5</v>
      </c>
    </row>
    <row r="8" spans="1:24" ht="12.75">
      <c r="A8" s="8" t="s">
        <v>117</v>
      </c>
      <c r="B8" s="48">
        <v>126</v>
      </c>
      <c r="C8" s="48">
        <v>5</v>
      </c>
      <c r="D8" s="49">
        <v>112</v>
      </c>
      <c r="E8" s="49">
        <v>4</v>
      </c>
      <c r="F8" s="119">
        <f>B8-D8</f>
        <v>14</v>
      </c>
      <c r="G8" s="119">
        <f>C8-E8</f>
        <v>1</v>
      </c>
      <c r="H8" s="50">
        <v>94</v>
      </c>
      <c r="I8" s="50">
        <v>4</v>
      </c>
      <c r="J8" s="60">
        <v>94</v>
      </c>
      <c r="K8" s="60">
        <v>4</v>
      </c>
      <c r="L8" s="60"/>
      <c r="M8" s="50">
        <v>84</v>
      </c>
      <c r="N8" s="50">
        <v>3</v>
      </c>
      <c r="O8" s="48">
        <v>54</v>
      </c>
      <c r="P8" s="48">
        <v>2</v>
      </c>
      <c r="Q8" s="48">
        <v>42</v>
      </c>
      <c r="R8" s="48">
        <v>2</v>
      </c>
      <c r="S8" s="48">
        <f>M8+O8+Q8</f>
        <v>180</v>
      </c>
      <c r="T8" s="48">
        <f>N8+P8+R8</f>
        <v>7</v>
      </c>
      <c r="U8" s="49">
        <v>127</v>
      </c>
      <c r="V8" s="49">
        <v>5</v>
      </c>
      <c r="W8" s="119">
        <f aca="true" t="shared" si="0" ref="W8:W17">S8-U8</f>
        <v>53</v>
      </c>
      <c r="X8" s="119">
        <f aca="true" t="shared" si="1" ref="X8:X17">T8-V8</f>
        <v>2</v>
      </c>
    </row>
    <row r="9" spans="1:24" ht="12.75">
      <c r="A9" s="8" t="s">
        <v>24</v>
      </c>
      <c r="B9" s="50">
        <v>85</v>
      </c>
      <c r="C9" s="50">
        <v>3</v>
      </c>
      <c r="D9" s="49">
        <v>59</v>
      </c>
      <c r="E9" s="49">
        <v>2</v>
      </c>
      <c r="F9" s="119">
        <f>B9-D9</f>
        <v>26</v>
      </c>
      <c r="G9" s="119">
        <f>C9-E9</f>
        <v>1</v>
      </c>
      <c r="H9" s="50">
        <v>54</v>
      </c>
      <c r="I9" s="50">
        <v>2</v>
      </c>
      <c r="J9" s="60">
        <v>40</v>
      </c>
      <c r="K9" s="60">
        <v>2</v>
      </c>
      <c r="L9" s="60"/>
      <c r="M9" s="50">
        <v>39</v>
      </c>
      <c r="N9" s="50">
        <v>2</v>
      </c>
      <c r="O9" s="50">
        <v>33</v>
      </c>
      <c r="P9" s="50">
        <v>1</v>
      </c>
      <c r="Q9" s="50">
        <v>42</v>
      </c>
      <c r="R9" s="50">
        <v>2</v>
      </c>
      <c r="S9" s="48">
        <f aca="true" t="shared" si="2" ref="S9:S26">M9+O9+Q9</f>
        <v>114</v>
      </c>
      <c r="T9" s="48">
        <f aca="true" t="shared" si="3" ref="T9:T26">N9+P9+R9</f>
        <v>5</v>
      </c>
      <c r="U9" s="49">
        <v>99</v>
      </c>
      <c r="V9" s="49">
        <v>5</v>
      </c>
      <c r="W9" s="119">
        <f t="shared" si="0"/>
        <v>15</v>
      </c>
      <c r="X9" s="119">
        <f t="shared" si="1"/>
        <v>0</v>
      </c>
    </row>
    <row r="10" spans="1:24" ht="12.75">
      <c r="A10" s="8" t="s">
        <v>25</v>
      </c>
      <c r="B10" s="50">
        <v>73</v>
      </c>
      <c r="C10" s="50">
        <v>3</v>
      </c>
      <c r="D10" s="49">
        <v>55</v>
      </c>
      <c r="E10" s="49">
        <v>2</v>
      </c>
      <c r="F10" s="119">
        <f aca="true" t="shared" si="4" ref="F10:F25">B10-D10</f>
        <v>18</v>
      </c>
      <c r="G10" s="119">
        <f aca="true" t="shared" si="5" ref="G10:G25">C10-E10</f>
        <v>1</v>
      </c>
      <c r="H10" s="50">
        <v>42</v>
      </c>
      <c r="I10" s="50">
        <v>2</v>
      </c>
      <c r="J10" s="60">
        <v>42</v>
      </c>
      <c r="K10" s="60">
        <v>2</v>
      </c>
      <c r="L10" s="60"/>
      <c r="M10" s="50">
        <v>19</v>
      </c>
      <c r="N10" s="50">
        <v>1</v>
      </c>
      <c r="O10" s="50">
        <v>20</v>
      </c>
      <c r="P10" s="50">
        <v>1</v>
      </c>
      <c r="Q10" s="50">
        <v>19</v>
      </c>
      <c r="R10" s="50">
        <v>1</v>
      </c>
      <c r="S10" s="48">
        <f t="shared" si="2"/>
        <v>58</v>
      </c>
      <c r="T10" s="48">
        <f t="shared" si="3"/>
        <v>3</v>
      </c>
      <c r="U10" s="49">
        <v>75</v>
      </c>
      <c r="V10" s="49">
        <v>3</v>
      </c>
      <c r="W10" s="119">
        <f t="shared" si="0"/>
        <v>-17</v>
      </c>
      <c r="X10" s="119">
        <f t="shared" si="1"/>
        <v>0</v>
      </c>
    </row>
    <row r="11" spans="1:24" ht="12.75">
      <c r="A11" s="8" t="s">
        <v>309</v>
      </c>
      <c r="B11" s="50">
        <v>194</v>
      </c>
      <c r="C11" s="50">
        <v>7</v>
      </c>
      <c r="D11" s="49">
        <v>194</v>
      </c>
      <c r="E11" s="49">
        <v>7</v>
      </c>
      <c r="F11" s="119">
        <f>B11-D11</f>
        <v>0</v>
      </c>
      <c r="G11" s="119">
        <f>C11-E11</f>
        <v>0</v>
      </c>
      <c r="H11" s="50">
        <v>173</v>
      </c>
      <c r="I11" s="50">
        <v>7</v>
      </c>
      <c r="J11" s="60">
        <v>179</v>
      </c>
      <c r="K11" s="60">
        <v>7</v>
      </c>
      <c r="L11" s="60"/>
      <c r="M11" s="50">
        <v>163</v>
      </c>
      <c r="N11" s="50">
        <v>6</v>
      </c>
      <c r="O11" s="50">
        <v>147</v>
      </c>
      <c r="P11" s="50">
        <v>6</v>
      </c>
      <c r="Q11" s="50">
        <v>113</v>
      </c>
      <c r="R11" s="50">
        <v>5</v>
      </c>
      <c r="S11" s="48">
        <f t="shared" si="2"/>
        <v>423</v>
      </c>
      <c r="T11" s="48">
        <f t="shared" si="3"/>
        <v>17</v>
      </c>
      <c r="U11" s="49">
        <v>365</v>
      </c>
      <c r="V11" s="49">
        <v>16</v>
      </c>
      <c r="W11" s="119">
        <f t="shared" si="0"/>
        <v>58</v>
      </c>
      <c r="X11" s="119">
        <f t="shared" si="1"/>
        <v>1</v>
      </c>
    </row>
    <row r="12" spans="1:24" ht="12.75">
      <c r="A12" s="9" t="s">
        <v>116</v>
      </c>
      <c r="B12" s="48">
        <v>83</v>
      </c>
      <c r="C12" s="48">
        <v>3</v>
      </c>
      <c r="D12" s="49">
        <v>58</v>
      </c>
      <c r="E12" s="49">
        <v>2</v>
      </c>
      <c r="F12" s="119">
        <f t="shared" si="4"/>
        <v>25</v>
      </c>
      <c r="G12" s="119">
        <f t="shared" si="5"/>
        <v>1</v>
      </c>
      <c r="H12" s="50">
        <v>55</v>
      </c>
      <c r="I12" s="50">
        <v>2</v>
      </c>
      <c r="J12" s="60">
        <v>54</v>
      </c>
      <c r="K12" s="60">
        <v>2</v>
      </c>
      <c r="L12" s="60"/>
      <c r="M12" s="50">
        <v>56</v>
      </c>
      <c r="N12" s="50">
        <v>2</v>
      </c>
      <c r="O12" s="48">
        <v>65</v>
      </c>
      <c r="P12" s="48">
        <v>3</v>
      </c>
      <c r="Q12" s="48">
        <v>50</v>
      </c>
      <c r="R12" s="48">
        <v>2</v>
      </c>
      <c r="S12" s="48">
        <f t="shared" si="2"/>
        <v>171</v>
      </c>
      <c r="T12" s="48">
        <f t="shared" si="3"/>
        <v>7</v>
      </c>
      <c r="U12" s="49">
        <v>166</v>
      </c>
      <c r="V12" s="49">
        <v>7</v>
      </c>
      <c r="W12" s="119">
        <f t="shared" si="0"/>
        <v>5</v>
      </c>
      <c r="X12" s="119">
        <f t="shared" si="1"/>
        <v>0</v>
      </c>
    </row>
    <row r="13" spans="1:24" ht="12.75">
      <c r="A13" s="9" t="s">
        <v>331</v>
      </c>
      <c r="B13" s="48">
        <v>98</v>
      </c>
      <c r="C13" s="48">
        <v>3</v>
      </c>
      <c r="D13" s="49">
        <v>96</v>
      </c>
      <c r="E13" s="49">
        <v>3</v>
      </c>
      <c r="F13" s="119">
        <f>B13-D13</f>
        <v>2</v>
      </c>
      <c r="G13" s="119">
        <f>C13-E13</f>
        <v>0</v>
      </c>
      <c r="H13" s="50">
        <v>85</v>
      </c>
      <c r="I13" s="50">
        <v>3</v>
      </c>
      <c r="J13" s="60">
        <v>73</v>
      </c>
      <c r="K13" s="60">
        <v>3</v>
      </c>
      <c r="L13" s="60"/>
      <c r="M13" s="50">
        <v>52</v>
      </c>
      <c r="N13" s="50">
        <v>3</v>
      </c>
      <c r="O13" s="48">
        <v>79</v>
      </c>
      <c r="P13" s="48">
        <v>3</v>
      </c>
      <c r="Q13" s="48">
        <v>59</v>
      </c>
      <c r="R13" s="48">
        <v>3</v>
      </c>
      <c r="S13" s="48">
        <f t="shared" si="2"/>
        <v>190</v>
      </c>
      <c r="T13" s="48">
        <f t="shared" si="3"/>
        <v>9</v>
      </c>
      <c r="U13" s="49">
        <v>201</v>
      </c>
      <c r="V13" s="49">
        <v>9</v>
      </c>
      <c r="W13" s="119">
        <f t="shared" si="0"/>
        <v>-11</v>
      </c>
      <c r="X13" s="119">
        <f t="shared" si="1"/>
        <v>0</v>
      </c>
    </row>
    <row r="14" spans="1:24" ht="12.75">
      <c r="A14" s="9" t="s">
        <v>28</v>
      </c>
      <c r="B14" s="48">
        <v>28</v>
      </c>
      <c r="C14" s="48">
        <v>1</v>
      </c>
      <c r="D14" s="49">
        <v>25</v>
      </c>
      <c r="E14" s="49">
        <v>1</v>
      </c>
      <c r="F14" s="119">
        <f>B14-D14</f>
        <v>3</v>
      </c>
      <c r="G14" s="119">
        <f>C14-E14</f>
        <v>0</v>
      </c>
      <c r="H14" s="50">
        <v>26</v>
      </c>
      <c r="I14" s="50">
        <v>1</v>
      </c>
      <c r="J14" s="60">
        <v>38</v>
      </c>
      <c r="K14" s="60">
        <v>1</v>
      </c>
      <c r="L14" s="60"/>
      <c r="M14" s="50">
        <v>39</v>
      </c>
      <c r="N14" s="50">
        <v>1</v>
      </c>
      <c r="O14" s="48">
        <v>25</v>
      </c>
      <c r="P14" s="48">
        <v>1</v>
      </c>
      <c r="Q14" s="48"/>
      <c r="R14" s="48"/>
      <c r="S14" s="48">
        <f t="shared" si="2"/>
        <v>64</v>
      </c>
      <c r="T14" s="48">
        <f t="shared" si="3"/>
        <v>2</v>
      </c>
      <c r="U14" s="49">
        <v>25</v>
      </c>
      <c r="V14" s="49">
        <v>1</v>
      </c>
      <c r="W14" s="119">
        <f t="shared" si="0"/>
        <v>39</v>
      </c>
      <c r="X14" s="119">
        <f t="shared" si="1"/>
        <v>1</v>
      </c>
    </row>
    <row r="15" spans="1:24" ht="12.75">
      <c r="A15" s="8" t="s">
        <v>353</v>
      </c>
      <c r="B15" s="48">
        <v>58</v>
      </c>
      <c r="C15" s="48">
        <v>2</v>
      </c>
      <c r="D15" s="49">
        <v>53</v>
      </c>
      <c r="E15" s="49">
        <v>2</v>
      </c>
      <c r="F15" s="119">
        <f t="shared" si="4"/>
        <v>5</v>
      </c>
      <c r="G15" s="119">
        <f t="shared" si="5"/>
        <v>0</v>
      </c>
      <c r="H15" s="50">
        <v>63</v>
      </c>
      <c r="I15" s="50">
        <v>2</v>
      </c>
      <c r="J15" s="60">
        <v>45</v>
      </c>
      <c r="K15" s="60">
        <v>2</v>
      </c>
      <c r="L15" s="60"/>
      <c r="M15" s="50">
        <v>41</v>
      </c>
      <c r="N15" s="50">
        <v>2</v>
      </c>
      <c r="O15" s="48">
        <v>18</v>
      </c>
      <c r="P15" s="48">
        <v>1</v>
      </c>
      <c r="Q15" s="48">
        <v>21</v>
      </c>
      <c r="R15" s="48">
        <v>1</v>
      </c>
      <c r="S15" s="48">
        <f t="shared" si="2"/>
        <v>80</v>
      </c>
      <c r="T15" s="48">
        <f t="shared" si="3"/>
        <v>4</v>
      </c>
      <c r="U15" s="49">
        <v>69</v>
      </c>
      <c r="V15" s="49">
        <v>3</v>
      </c>
      <c r="W15" s="119">
        <f t="shared" si="0"/>
        <v>11</v>
      </c>
      <c r="X15" s="119">
        <f t="shared" si="1"/>
        <v>1</v>
      </c>
    </row>
    <row r="16" spans="1:24" ht="12.75">
      <c r="A16" s="8" t="s">
        <v>9</v>
      </c>
      <c r="B16" s="48">
        <v>54</v>
      </c>
      <c r="C16" s="48">
        <v>2</v>
      </c>
      <c r="D16" s="49">
        <v>66</v>
      </c>
      <c r="E16" s="49">
        <v>3</v>
      </c>
      <c r="F16" s="119">
        <f t="shared" si="4"/>
        <v>-12</v>
      </c>
      <c r="G16" s="119">
        <f t="shared" si="5"/>
        <v>-1</v>
      </c>
      <c r="H16" s="50">
        <v>63</v>
      </c>
      <c r="I16" s="50">
        <v>3</v>
      </c>
      <c r="J16" s="60">
        <v>74</v>
      </c>
      <c r="K16" s="60">
        <v>3</v>
      </c>
      <c r="L16" s="60"/>
      <c r="M16" s="50">
        <v>69</v>
      </c>
      <c r="N16" s="50">
        <v>3</v>
      </c>
      <c r="O16" s="48">
        <v>60</v>
      </c>
      <c r="P16" s="48">
        <v>3</v>
      </c>
      <c r="Q16" s="48">
        <v>40</v>
      </c>
      <c r="R16" s="48">
        <v>2</v>
      </c>
      <c r="S16" s="48">
        <f t="shared" si="2"/>
        <v>169</v>
      </c>
      <c r="T16" s="48">
        <f t="shared" si="3"/>
        <v>8</v>
      </c>
      <c r="U16" s="49">
        <v>142</v>
      </c>
      <c r="V16" s="49">
        <v>7</v>
      </c>
      <c r="W16" s="119">
        <f t="shared" si="0"/>
        <v>27</v>
      </c>
      <c r="X16" s="119">
        <f t="shared" si="1"/>
        <v>1</v>
      </c>
    </row>
    <row r="17" spans="1:24" ht="12.75">
      <c r="A17" s="8" t="s">
        <v>119</v>
      </c>
      <c r="B17" s="48">
        <v>61</v>
      </c>
      <c r="C17" s="48">
        <v>2</v>
      </c>
      <c r="D17" s="49">
        <v>87</v>
      </c>
      <c r="E17" s="49">
        <v>3</v>
      </c>
      <c r="F17" s="119">
        <f t="shared" si="4"/>
        <v>-26</v>
      </c>
      <c r="G17" s="119">
        <f t="shared" si="5"/>
        <v>-1</v>
      </c>
      <c r="H17" s="50">
        <v>69</v>
      </c>
      <c r="I17" s="50">
        <v>3</v>
      </c>
      <c r="J17" s="60">
        <v>47</v>
      </c>
      <c r="K17" s="60">
        <v>2</v>
      </c>
      <c r="L17" s="60"/>
      <c r="M17" s="50">
        <v>42</v>
      </c>
      <c r="N17" s="50">
        <v>2</v>
      </c>
      <c r="O17" s="48">
        <v>22</v>
      </c>
      <c r="P17" s="48">
        <v>1</v>
      </c>
      <c r="Q17" s="48">
        <v>34</v>
      </c>
      <c r="R17" s="48">
        <v>2</v>
      </c>
      <c r="S17" s="48">
        <f t="shared" si="2"/>
        <v>98</v>
      </c>
      <c r="T17" s="48">
        <f t="shared" si="3"/>
        <v>5</v>
      </c>
      <c r="U17" s="49">
        <v>78</v>
      </c>
      <c r="V17" s="49">
        <v>4</v>
      </c>
      <c r="W17" s="119">
        <f t="shared" si="0"/>
        <v>20</v>
      </c>
      <c r="X17" s="119">
        <f t="shared" si="1"/>
        <v>1</v>
      </c>
    </row>
    <row r="18" spans="1:24" ht="12.75">
      <c r="A18" s="8" t="s">
        <v>19</v>
      </c>
      <c r="B18" s="48">
        <v>58</v>
      </c>
      <c r="C18" s="48">
        <v>2</v>
      </c>
      <c r="D18" s="49">
        <v>59</v>
      </c>
      <c r="E18" s="49">
        <v>3</v>
      </c>
      <c r="F18" s="119">
        <f>B18-D18</f>
        <v>-1</v>
      </c>
      <c r="G18" s="119">
        <f>C18-E18</f>
        <v>-1</v>
      </c>
      <c r="H18" s="50">
        <v>51</v>
      </c>
      <c r="I18" s="50">
        <v>3</v>
      </c>
      <c r="J18" s="60">
        <v>29</v>
      </c>
      <c r="K18" s="60">
        <v>1</v>
      </c>
      <c r="L18" s="60"/>
      <c r="M18" s="50">
        <v>27</v>
      </c>
      <c r="N18" s="50">
        <v>1</v>
      </c>
      <c r="O18" s="48"/>
      <c r="P18" s="48"/>
      <c r="Q18" s="48"/>
      <c r="R18" s="48"/>
      <c r="S18" s="48">
        <f aca="true" t="shared" si="6" ref="S18:T21">M18+O18+Q18</f>
        <v>27</v>
      </c>
      <c r="T18" s="48">
        <f t="shared" si="6"/>
        <v>1</v>
      </c>
      <c r="U18" s="49"/>
      <c r="V18" s="49"/>
      <c r="W18" s="119">
        <f aca="true" t="shared" si="7" ref="W18:X21">S18-U18</f>
        <v>27</v>
      </c>
      <c r="X18" s="119">
        <f t="shared" si="7"/>
        <v>1</v>
      </c>
    </row>
    <row r="19" spans="1:24" ht="12.75">
      <c r="A19" s="8" t="s">
        <v>112</v>
      </c>
      <c r="B19" s="48">
        <v>38</v>
      </c>
      <c r="C19" s="48">
        <v>2</v>
      </c>
      <c r="D19" s="49">
        <v>27</v>
      </c>
      <c r="E19" s="49">
        <v>1</v>
      </c>
      <c r="F19" s="119">
        <f>B19-D19</f>
        <v>11</v>
      </c>
      <c r="G19" s="119">
        <f>C19-E19</f>
        <v>1</v>
      </c>
      <c r="H19" s="50">
        <v>22</v>
      </c>
      <c r="I19" s="50">
        <v>1</v>
      </c>
      <c r="J19" s="60">
        <v>41</v>
      </c>
      <c r="K19" s="60">
        <v>2</v>
      </c>
      <c r="L19" s="60"/>
      <c r="M19" s="50">
        <v>37</v>
      </c>
      <c r="N19" s="50">
        <v>1</v>
      </c>
      <c r="O19" s="48">
        <v>20</v>
      </c>
      <c r="P19" s="48">
        <v>1</v>
      </c>
      <c r="Q19" s="48">
        <v>21</v>
      </c>
      <c r="R19" s="48">
        <v>1</v>
      </c>
      <c r="S19" s="48">
        <f t="shared" si="6"/>
        <v>78</v>
      </c>
      <c r="T19" s="48">
        <f t="shared" si="6"/>
        <v>3</v>
      </c>
      <c r="U19" s="49">
        <v>57</v>
      </c>
      <c r="V19" s="49">
        <v>3</v>
      </c>
      <c r="W19" s="119">
        <f t="shared" si="7"/>
        <v>21</v>
      </c>
      <c r="X19" s="119">
        <f t="shared" si="7"/>
        <v>0</v>
      </c>
    </row>
    <row r="20" spans="1:24" ht="12.75">
      <c r="A20" s="8" t="s">
        <v>118</v>
      </c>
      <c r="B20" s="48">
        <v>71</v>
      </c>
      <c r="C20" s="48">
        <v>3</v>
      </c>
      <c r="D20" s="49">
        <v>68</v>
      </c>
      <c r="E20" s="49">
        <v>3</v>
      </c>
      <c r="F20" s="119">
        <f t="shared" si="4"/>
        <v>3</v>
      </c>
      <c r="G20" s="119">
        <f t="shared" si="5"/>
        <v>0</v>
      </c>
      <c r="H20" s="50">
        <v>55</v>
      </c>
      <c r="I20" s="50">
        <v>3</v>
      </c>
      <c r="J20" s="60">
        <v>52</v>
      </c>
      <c r="K20" s="60">
        <v>2</v>
      </c>
      <c r="L20" s="60"/>
      <c r="M20" s="50">
        <v>48</v>
      </c>
      <c r="N20" s="50">
        <v>2</v>
      </c>
      <c r="O20" s="48">
        <v>61</v>
      </c>
      <c r="P20" s="48">
        <v>3</v>
      </c>
      <c r="Q20" s="48"/>
      <c r="R20" s="48"/>
      <c r="S20" s="48">
        <f t="shared" si="6"/>
        <v>109</v>
      </c>
      <c r="T20" s="48">
        <f t="shared" si="6"/>
        <v>5</v>
      </c>
      <c r="U20" s="49">
        <v>141</v>
      </c>
      <c r="V20" s="49">
        <v>7</v>
      </c>
      <c r="W20" s="119">
        <f t="shared" si="7"/>
        <v>-32</v>
      </c>
      <c r="X20" s="119">
        <f t="shared" si="7"/>
        <v>-2</v>
      </c>
    </row>
    <row r="21" spans="1:24" ht="12.75">
      <c r="A21" s="8" t="s">
        <v>15</v>
      </c>
      <c r="B21" s="48">
        <v>75</v>
      </c>
      <c r="C21" s="48">
        <v>3</v>
      </c>
      <c r="D21" s="49">
        <v>32</v>
      </c>
      <c r="E21" s="49">
        <v>1</v>
      </c>
      <c r="F21" s="119">
        <f>B21-D21</f>
        <v>43</v>
      </c>
      <c r="G21" s="119">
        <f>C21-E21</f>
        <v>2</v>
      </c>
      <c r="H21" s="50">
        <v>26</v>
      </c>
      <c r="I21" s="50">
        <v>1</v>
      </c>
      <c r="J21" s="60"/>
      <c r="K21" s="60"/>
      <c r="L21" s="60"/>
      <c r="M21" s="50"/>
      <c r="N21" s="50"/>
      <c r="O21" s="48"/>
      <c r="P21" s="48"/>
      <c r="Q21" s="48"/>
      <c r="R21" s="48"/>
      <c r="S21" s="48">
        <f t="shared" si="6"/>
        <v>0</v>
      </c>
      <c r="T21" s="48">
        <f t="shared" si="6"/>
        <v>0</v>
      </c>
      <c r="U21" s="49"/>
      <c r="V21" s="49"/>
      <c r="W21" s="119">
        <f t="shared" si="7"/>
        <v>0</v>
      </c>
      <c r="X21" s="119">
        <f t="shared" si="7"/>
        <v>0</v>
      </c>
    </row>
    <row r="22" spans="1:24" ht="12.75">
      <c r="A22" s="8" t="s">
        <v>8</v>
      </c>
      <c r="B22" s="48">
        <v>29</v>
      </c>
      <c r="C22" s="48">
        <v>1</v>
      </c>
      <c r="D22" s="49">
        <v>31</v>
      </c>
      <c r="E22" s="49">
        <v>1</v>
      </c>
      <c r="F22" s="119">
        <f t="shared" si="4"/>
        <v>-2</v>
      </c>
      <c r="G22" s="119">
        <f t="shared" si="5"/>
        <v>0</v>
      </c>
      <c r="H22" s="50">
        <v>32</v>
      </c>
      <c r="I22" s="50">
        <v>2</v>
      </c>
      <c r="J22" s="60">
        <v>26</v>
      </c>
      <c r="K22" s="60">
        <v>1</v>
      </c>
      <c r="L22" s="60"/>
      <c r="M22" s="50">
        <v>23</v>
      </c>
      <c r="N22" s="50">
        <v>1</v>
      </c>
      <c r="O22" s="48">
        <v>24</v>
      </c>
      <c r="P22" s="48">
        <v>1</v>
      </c>
      <c r="Q22" s="48">
        <v>21</v>
      </c>
      <c r="R22" s="48">
        <v>1</v>
      </c>
      <c r="S22" s="48">
        <f t="shared" si="2"/>
        <v>68</v>
      </c>
      <c r="T22" s="48">
        <f t="shared" si="3"/>
        <v>3</v>
      </c>
      <c r="U22" s="49">
        <v>63</v>
      </c>
      <c r="V22" s="49">
        <v>3</v>
      </c>
      <c r="W22" s="119">
        <f aca="true" t="shared" si="8" ref="W22:X24">S22-U22</f>
        <v>5</v>
      </c>
      <c r="X22" s="119">
        <f t="shared" si="8"/>
        <v>0</v>
      </c>
    </row>
    <row r="23" spans="1:24" ht="12.75">
      <c r="A23" s="8" t="s">
        <v>11</v>
      </c>
      <c r="B23" s="48">
        <v>89</v>
      </c>
      <c r="C23" s="48">
        <v>3</v>
      </c>
      <c r="D23" s="49">
        <v>94</v>
      </c>
      <c r="E23" s="49">
        <v>4</v>
      </c>
      <c r="F23" s="119">
        <f>B23-D23</f>
        <v>-5</v>
      </c>
      <c r="G23" s="119">
        <f>C23-E23</f>
        <v>-1</v>
      </c>
      <c r="H23" s="50">
        <v>91</v>
      </c>
      <c r="I23" s="50">
        <v>4</v>
      </c>
      <c r="J23" s="60">
        <v>88</v>
      </c>
      <c r="K23" s="60">
        <v>3</v>
      </c>
      <c r="L23" s="60"/>
      <c r="M23" s="50">
        <v>79</v>
      </c>
      <c r="N23" s="50">
        <v>3</v>
      </c>
      <c r="O23" s="48">
        <v>69</v>
      </c>
      <c r="P23" s="48">
        <v>3</v>
      </c>
      <c r="Q23" s="48">
        <v>63</v>
      </c>
      <c r="R23" s="48">
        <v>3</v>
      </c>
      <c r="S23" s="48">
        <f t="shared" si="2"/>
        <v>211</v>
      </c>
      <c r="T23" s="48">
        <f t="shared" si="3"/>
        <v>9</v>
      </c>
      <c r="U23" s="49">
        <v>199</v>
      </c>
      <c r="V23" s="49">
        <v>9</v>
      </c>
      <c r="W23" s="119">
        <f t="shared" si="8"/>
        <v>12</v>
      </c>
      <c r="X23" s="119">
        <f t="shared" si="8"/>
        <v>0</v>
      </c>
    </row>
    <row r="24" spans="1:24" ht="12.75">
      <c r="A24" s="8" t="s">
        <v>367</v>
      </c>
      <c r="B24" s="48">
        <v>93</v>
      </c>
      <c r="C24" s="48">
        <v>3</v>
      </c>
      <c r="D24" s="49">
        <v>89</v>
      </c>
      <c r="E24" s="49">
        <v>3</v>
      </c>
      <c r="F24" s="119">
        <f>B24-D24</f>
        <v>4</v>
      </c>
      <c r="G24" s="119">
        <f>C24-E24</f>
        <v>0</v>
      </c>
      <c r="H24" s="50">
        <v>80</v>
      </c>
      <c r="I24" s="50">
        <v>3</v>
      </c>
      <c r="J24" s="60">
        <v>61</v>
      </c>
      <c r="K24" s="60">
        <v>3</v>
      </c>
      <c r="L24" s="60"/>
      <c r="M24" s="50">
        <v>55</v>
      </c>
      <c r="N24" s="50">
        <v>2</v>
      </c>
      <c r="O24" s="48">
        <v>50</v>
      </c>
      <c r="P24" s="48">
        <v>2</v>
      </c>
      <c r="Q24" s="48">
        <v>49</v>
      </c>
      <c r="R24" s="48">
        <v>2</v>
      </c>
      <c r="S24" s="48">
        <f t="shared" si="2"/>
        <v>154</v>
      </c>
      <c r="T24" s="48">
        <f t="shared" si="3"/>
        <v>6</v>
      </c>
      <c r="U24" s="49">
        <v>169</v>
      </c>
      <c r="V24" s="49">
        <v>7</v>
      </c>
      <c r="W24" s="119">
        <f t="shared" si="8"/>
        <v>-15</v>
      </c>
      <c r="X24" s="119">
        <f t="shared" si="8"/>
        <v>-1</v>
      </c>
    </row>
    <row r="25" spans="1:24" ht="12.75">
      <c r="A25" s="8" t="s">
        <v>113</v>
      </c>
      <c r="B25" s="48">
        <v>119</v>
      </c>
      <c r="C25" s="48">
        <v>5</v>
      </c>
      <c r="D25" s="49">
        <v>143</v>
      </c>
      <c r="E25" s="49">
        <v>5</v>
      </c>
      <c r="F25" s="119">
        <f t="shared" si="4"/>
        <v>-24</v>
      </c>
      <c r="G25" s="119">
        <f t="shared" si="5"/>
        <v>0</v>
      </c>
      <c r="H25" s="50">
        <v>130</v>
      </c>
      <c r="I25" s="50">
        <v>5</v>
      </c>
      <c r="J25" s="60">
        <v>98</v>
      </c>
      <c r="K25" s="60">
        <v>4</v>
      </c>
      <c r="L25" s="60"/>
      <c r="M25" s="50">
        <v>96</v>
      </c>
      <c r="N25" s="50">
        <v>4</v>
      </c>
      <c r="O25" s="48">
        <v>95</v>
      </c>
      <c r="P25" s="48">
        <v>4</v>
      </c>
      <c r="Q25" s="48">
        <v>59</v>
      </c>
      <c r="R25" s="48">
        <v>3</v>
      </c>
      <c r="S25" s="48">
        <f t="shared" si="2"/>
        <v>250</v>
      </c>
      <c r="T25" s="48">
        <f t="shared" si="3"/>
        <v>11</v>
      </c>
      <c r="U25" s="49">
        <v>228</v>
      </c>
      <c r="V25" s="49">
        <v>10</v>
      </c>
      <c r="W25" s="119">
        <f aca="true" t="shared" si="9" ref="W25:X27">S25-U25</f>
        <v>22</v>
      </c>
      <c r="X25" s="119">
        <f t="shared" si="9"/>
        <v>1</v>
      </c>
    </row>
    <row r="26" spans="1:24" ht="12.75">
      <c r="A26" s="8" t="s">
        <v>295</v>
      </c>
      <c r="B26" s="48">
        <v>86</v>
      </c>
      <c r="C26" s="48">
        <v>3</v>
      </c>
      <c r="D26" s="49">
        <v>75</v>
      </c>
      <c r="E26" s="49">
        <v>3</v>
      </c>
      <c r="F26" s="119">
        <f>B26-D26</f>
        <v>11</v>
      </c>
      <c r="G26" s="119">
        <f>C26-E26</f>
        <v>0</v>
      </c>
      <c r="H26" s="50">
        <v>70</v>
      </c>
      <c r="I26" s="50">
        <v>3</v>
      </c>
      <c r="J26" s="60">
        <v>84</v>
      </c>
      <c r="K26" s="60">
        <v>3</v>
      </c>
      <c r="L26" s="60"/>
      <c r="M26" s="50">
        <v>78</v>
      </c>
      <c r="N26" s="50">
        <v>3</v>
      </c>
      <c r="O26" s="48">
        <v>70</v>
      </c>
      <c r="P26" s="48">
        <v>3</v>
      </c>
      <c r="Q26" s="48">
        <v>43</v>
      </c>
      <c r="R26" s="48">
        <v>2</v>
      </c>
      <c r="S26" s="48">
        <f t="shared" si="2"/>
        <v>191</v>
      </c>
      <c r="T26" s="48">
        <f t="shared" si="3"/>
        <v>8</v>
      </c>
      <c r="U26" s="49">
        <v>175</v>
      </c>
      <c r="V26" s="49">
        <v>8</v>
      </c>
      <c r="W26" s="119">
        <f t="shared" si="9"/>
        <v>16</v>
      </c>
      <c r="X26" s="119">
        <f t="shared" si="9"/>
        <v>0</v>
      </c>
    </row>
    <row r="27" spans="1:24" ht="12.75">
      <c r="A27" s="8" t="s">
        <v>297</v>
      </c>
      <c r="B27" s="48">
        <v>27</v>
      </c>
      <c r="C27" s="48">
        <v>1</v>
      </c>
      <c r="D27" s="49">
        <v>0</v>
      </c>
      <c r="E27" s="49">
        <v>0</v>
      </c>
      <c r="F27" s="119">
        <f>B27-D27</f>
        <v>27</v>
      </c>
      <c r="G27" s="119">
        <f>C27-E27</f>
        <v>1</v>
      </c>
      <c r="H27" s="50"/>
      <c r="I27" s="50"/>
      <c r="J27" s="60"/>
      <c r="K27" s="60"/>
      <c r="L27" s="60"/>
      <c r="M27" s="50"/>
      <c r="N27" s="50"/>
      <c r="O27" s="48"/>
      <c r="P27" s="48"/>
      <c r="Q27" s="48"/>
      <c r="R27" s="48"/>
      <c r="S27" s="48">
        <f>M27+O27+Q27</f>
        <v>0</v>
      </c>
      <c r="T27" s="48">
        <f>N27+P27+R27</f>
        <v>0</v>
      </c>
      <c r="U27" s="49"/>
      <c r="V27" s="49"/>
      <c r="W27" s="119">
        <f t="shared" si="9"/>
        <v>0</v>
      </c>
      <c r="X27" s="119">
        <f t="shared" si="9"/>
        <v>0</v>
      </c>
    </row>
    <row r="28" spans="1:24" s="163" customFormat="1" ht="15.75" customHeight="1">
      <c r="A28" s="159" t="s">
        <v>4</v>
      </c>
      <c r="B28" s="159">
        <f aca="true" t="shared" si="10" ref="B28:K28">SUM(B8:B27)</f>
        <v>1545</v>
      </c>
      <c r="C28" s="159">
        <f t="shared" si="10"/>
        <v>57</v>
      </c>
      <c r="D28" s="160">
        <f t="shared" si="10"/>
        <v>1423</v>
      </c>
      <c r="E28" s="160">
        <f t="shared" si="10"/>
        <v>53</v>
      </c>
      <c r="F28" s="119">
        <f t="shared" si="10"/>
        <v>122</v>
      </c>
      <c r="G28" s="119">
        <f t="shared" si="10"/>
        <v>4</v>
      </c>
      <c r="H28" s="161">
        <f t="shared" si="10"/>
        <v>1281</v>
      </c>
      <c r="I28" s="161">
        <f t="shared" si="10"/>
        <v>54</v>
      </c>
      <c r="J28" s="162">
        <f t="shared" si="10"/>
        <v>1165</v>
      </c>
      <c r="K28" s="162">
        <f t="shared" si="10"/>
        <v>47</v>
      </c>
      <c r="L28" s="162"/>
      <c r="M28" s="161">
        <f>SUM(M8:M27)</f>
        <v>1047</v>
      </c>
      <c r="N28" s="161">
        <f aca="true" t="shared" si="11" ref="N28:X28">SUM(N8:N27)</f>
        <v>42</v>
      </c>
      <c r="O28" s="161">
        <f t="shared" si="11"/>
        <v>912</v>
      </c>
      <c r="P28" s="161">
        <f t="shared" si="11"/>
        <v>39</v>
      </c>
      <c r="Q28" s="161">
        <f t="shared" si="11"/>
        <v>676</v>
      </c>
      <c r="R28" s="161">
        <f t="shared" si="11"/>
        <v>32</v>
      </c>
      <c r="S28" s="161">
        <f t="shared" si="11"/>
        <v>2635</v>
      </c>
      <c r="T28" s="161">
        <f t="shared" si="11"/>
        <v>113</v>
      </c>
      <c r="U28" s="160">
        <f t="shared" si="11"/>
        <v>2379</v>
      </c>
      <c r="V28" s="160">
        <f t="shared" si="11"/>
        <v>107</v>
      </c>
      <c r="W28" s="119">
        <f t="shared" si="11"/>
        <v>256</v>
      </c>
      <c r="X28" s="119">
        <f t="shared" si="11"/>
        <v>6</v>
      </c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7"/>
    </row>
    <row r="39" ht="12.75">
      <c r="L39" s="77"/>
    </row>
    <row r="40" ht="12.75">
      <c r="L40" s="77"/>
    </row>
    <row r="41" ht="12.75">
      <c r="L41" s="77"/>
    </row>
    <row r="42" ht="12.75">
      <c r="L42" s="77"/>
    </row>
    <row r="43" ht="12.75">
      <c r="L43" s="77"/>
    </row>
    <row r="44" ht="12.75">
      <c r="L44" s="77"/>
    </row>
    <row r="45" ht="12.75">
      <c r="L45" s="77"/>
    </row>
    <row r="46" ht="12.75">
      <c r="L46" s="77"/>
    </row>
    <row r="47" ht="12.75">
      <c r="L47" s="77"/>
    </row>
    <row r="48" ht="12.75">
      <c r="L48" s="77"/>
    </row>
    <row r="49" ht="12.75">
      <c r="L49" s="73"/>
    </row>
  </sheetData>
  <mergeCells count="15">
    <mergeCell ref="S6:T6"/>
    <mergeCell ref="U6:V6"/>
    <mergeCell ref="B5:I5"/>
    <mergeCell ref="M5:X5"/>
    <mergeCell ref="J6:K6"/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showGridLines="0" zoomScale="115" zoomScaleNormal="115" workbookViewId="0" topLeftCell="A34">
      <selection activeCell="M22" sqref="M22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8" width="5.28125" style="0" customWidth="1"/>
    <col min="9" max="9" width="5.00390625" style="0" customWidth="1"/>
    <col min="10" max="10" width="6.421875" style="0" hidden="1" customWidth="1"/>
    <col min="11" max="11" width="5.28125" style="0" hidden="1" customWidth="1"/>
    <col min="12" max="12" width="2.7109375" style="78" customWidth="1"/>
    <col min="13" max="22" width="5.28125" style="0" customWidth="1"/>
    <col min="23" max="24" width="5.28125" style="183" customWidth="1"/>
  </cols>
  <sheetData>
    <row r="1" spans="1:24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4" ht="10.5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1"/>
      <c r="X2" s="181"/>
    </row>
    <row r="3" spans="1:24" ht="15">
      <c r="A3" s="3" t="s">
        <v>334</v>
      </c>
      <c r="B3" s="1"/>
      <c r="C3" s="2"/>
      <c r="D3" s="2"/>
      <c r="E3" s="2"/>
      <c r="F3" s="182"/>
      <c r="G3" s="182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1"/>
      <c r="X3" s="181"/>
    </row>
    <row r="4" spans="1:24" ht="10.5" customHeight="1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1"/>
      <c r="X4" s="181"/>
    </row>
    <row r="5" spans="1:24" ht="12.75" customHeight="1">
      <c r="A5" s="422" t="s">
        <v>335</v>
      </c>
      <c r="B5" s="1"/>
      <c r="C5" s="2"/>
      <c r="D5" s="2"/>
      <c r="E5" s="2"/>
      <c r="F5" s="182"/>
      <c r="G5" s="182"/>
      <c r="H5" s="2"/>
      <c r="I5" s="2"/>
      <c r="J5" s="2"/>
      <c r="K5" s="2"/>
      <c r="L5" s="75"/>
      <c r="M5" s="2"/>
      <c r="N5" s="2"/>
      <c r="O5" s="1"/>
      <c r="P5" s="1"/>
      <c r="Q5" s="1"/>
      <c r="R5" s="1"/>
      <c r="S5" s="1"/>
      <c r="T5" s="1"/>
      <c r="U5" s="1"/>
      <c r="V5" s="1"/>
      <c r="W5" s="181"/>
      <c r="X5" s="181"/>
    </row>
    <row r="6" spans="1:24" ht="12.75" customHeight="1">
      <c r="A6" s="423"/>
      <c r="B6" s="385" t="s">
        <v>141</v>
      </c>
      <c r="C6" s="385"/>
      <c r="D6" s="385"/>
      <c r="E6" s="385"/>
      <c r="F6" s="385"/>
      <c r="G6" s="385"/>
      <c r="H6" s="385"/>
      <c r="I6" s="385"/>
      <c r="J6" s="72"/>
      <c r="K6" s="72"/>
      <c r="L6" s="76"/>
      <c r="M6" s="385" t="s">
        <v>181</v>
      </c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</row>
    <row r="7" spans="1:24" ht="12.75">
      <c r="A7" s="377" t="s">
        <v>1</v>
      </c>
      <c r="B7" s="381" t="s">
        <v>2</v>
      </c>
      <c r="C7" s="382"/>
      <c r="D7" s="383" t="s">
        <v>415</v>
      </c>
      <c r="E7" s="384"/>
      <c r="F7" s="405" t="s">
        <v>3</v>
      </c>
      <c r="G7" s="405"/>
      <c r="H7" s="379" t="s">
        <v>29</v>
      </c>
      <c r="I7" s="380"/>
      <c r="J7" s="374" t="s">
        <v>185</v>
      </c>
      <c r="K7" s="413"/>
      <c r="L7" s="56"/>
      <c r="M7" s="379" t="s">
        <v>30</v>
      </c>
      <c r="N7" s="380"/>
      <c r="O7" s="379" t="s">
        <v>31</v>
      </c>
      <c r="P7" s="380"/>
      <c r="Q7" s="379" t="s">
        <v>32</v>
      </c>
      <c r="R7" s="380"/>
      <c r="S7" s="414" t="s">
        <v>414</v>
      </c>
      <c r="T7" s="415"/>
      <c r="U7" s="416" t="s">
        <v>417</v>
      </c>
      <c r="V7" s="417"/>
      <c r="W7" s="402" t="s">
        <v>3</v>
      </c>
      <c r="X7" s="402"/>
    </row>
    <row r="8" spans="1:24" ht="14.25" customHeight="1">
      <c r="A8" s="378"/>
      <c r="B8" s="4" t="s">
        <v>6</v>
      </c>
      <c r="C8" s="4" t="s">
        <v>5</v>
      </c>
      <c r="D8" s="5" t="s">
        <v>6</v>
      </c>
      <c r="E8" s="5" t="s">
        <v>5</v>
      </c>
      <c r="F8" s="138" t="s">
        <v>6</v>
      </c>
      <c r="G8" s="138" t="s">
        <v>5</v>
      </c>
      <c r="H8" s="6" t="s">
        <v>6</v>
      </c>
      <c r="I8" s="6" t="s">
        <v>5</v>
      </c>
      <c r="J8" s="89" t="s">
        <v>6</v>
      </c>
      <c r="K8" s="89" t="s">
        <v>5</v>
      </c>
      <c r="L8" s="57"/>
      <c r="M8" s="6" t="s">
        <v>6</v>
      </c>
      <c r="N8" s="6" t="s">
        <v>5</v>
      </c>
      <c r="O8" s="6" t="s">
        <v>6</v>
      </c>
      <c r="P8" s="6" t="s">
        <v>5</v>
      </c>
      <c r="Q8" s="6" t="s">
        <v>6</v>
      </c>
      <c r="R8" s="6" t="s">
        <v>5</v>
      </c>
      <c r="S8" s="7" t="s">
        <v>6</v>
      </c>
      <c r="T8" s="7" t="s">
        <v>5</v>
      </c>
      <c r="U8" s="5" t="s">
        <v>6</v>
      </c>
      <c r="V8" s="5" t="s">
        <v>5</v>
      </c>
      <c r="W8" s="139" t="s">
        <v>6</v>
      </c>
      <c r="X8" s="139" t="s">
        <v>5</v>
      </c>
    </row>
    <row r="9" spans="1:24" ht="12.75">
      <c r="A9" s="8" t="s">
        <v>116</v>
      </c>
      <c r="B9" s="48">
        <v>33</v>
      </c>
      <c r="C9" s="48">
        <v>1</v>
      </c>
      <c r="D9" s="48">
        <v>49</v>
      </c>
      <c r="E9" s="48">
        <v>2</v>
      </c>
      <c r="F9" s="119">
        <f>B9-D9</f>
        <v>-16</v>
      </c>
      <c r="G9" s="119">
        <f>C9-E9</f>
        <v>-1</v>
      </c>
      <c r="H9" s="50">
        <v>46</v>
      </c>
      <c r="I9" s="50">
        <v>2</v>
      </c>
      <c r="J9" s="60">
        <v>26</v>
      </c>
      <c r="K9" s="60">
        <v>1</v>
      </c>
      <c r="L9" s="60"/>
      <c r="M9" s="50">
        <v>24</v>
      </c>
      <c r="N9" s="50">
        <v>1</v>
      </c>
      <c r="O9" s="48">
        <v>38</v>
      </c>
      <c r="P9" s="48">
        <v>2</v>
      </c>
      <c r="Q9" s="48">
        <v>51</v>
      </c>
      <c r="R9" s="48">
        <v>2</v>
      </c>
      <c r="S9" s="48">
        <f>M9+O9+Q9</f>
        <v>113</v>
      </c>
      <c r="T9" s="48">
        <f>N9+P9+R9</f>
        <v>5</v>
      </c>
      <c r="U9" s="49">
        <v>122</v>
      </c>
      <c r="V9" s="49">
        <v>6</v>
      </c>
      <c r="W9" s="119">
        <f>S9-U9</f>
        <v>-9</v>
      </c>
      <c r="X9" s="119">
        <f>T9-V9</f>
        <v>-1</v>
      </c>
    </row>
    <row r="10" spans="1:24" s="163" customFormat="1" ht="11.25">
      <c r="A10" s="159" t="s">
        <v>4</v>
      </c>
      <c r="B10" s="159">
        <f aca="true" t="shared" si="0" ref="B10:I10">SUM(B9:B9)</f>
        <v>33</v>
      </c>
      <c r="C10" s="159">
        <f t="shared" si="0"/>
        <v>1</v>
      </c>
      <c r="D10" s="160">
        <f t="shared" si="0"/>
        <v>49</v>
      </c>
      <c r="E10" s="160">
        <f t="shared" si="0"/>
        <v>2</v>
      </c>
      <c r="F10" s="119">
        <f t="shared" si="0"/>
        <v>-16</v>
      </c>
      <c r="G10" s="119">
        <f t="shared" si="0"/>
        <v>-1</v>
      </c>
      <c r="H10" s="161">
        <f t="shared" si="0"/>
        <v>46</v>
      </c>
      <c r="I10" s="161">
        <f t="shared" si="0"/>
        <v>2</v>
      </c>
      <c r="J10" s="162">
        <f>SUM(J9:J9)</f>
        <v>26</v>
      </c>
      <c r="K10" s="162">
        <f>SUM(K9:K9)</f>
        <v>1</v>
      </c>
      <c r="L10" s="162"/>
      <c r="M10" s="161">
        <f aca="true" t="shared" si="1" ref="M10:X10">SUM(M9:M9)</f>
        <v>24</v>
      </c>
      <c r="N10" s="161">
        <f t="shared" si="1"/>
        <v>1</v>
      </c>
      <c r="O10" s="161">
        <f t="shared" si="1"/>
        <v>38</v>
      </c>
      <c r="P10" s="161">
        <f t="shared" si="1"/>
        <v>2</v>
      </c>
      <c r="Q10" s="161">
        <f t="shared" si="1"/>
        <v>51</v>
      </c>
      <c r="R10" s="161">
        <f t="shared" si="1"/>
        <v>2</v>
      </c>
      <c r="S10" s="161">
        <f t="shared" si="1"/>
        <v>113</v>
      </c>
      <c r="T10" s="161">
        <f t="shared" si="1"/>
        <v>5</v>
      </c>
      <c r="U10" s="160">
        <f t="shared" si="1"/>
        <v>122</v>
      </c>
      <c r="V10" s="160">
        <f t="shared" si="1"/>
        <v>6</v>
      </c>
      <c r="W10" s="119">
        <f t="shared" si="1"/>
        <v>-9</v>
      </c>
      <c r="X10" s="119">
        <f t="shared" si="1"/>
        <v>-1</v>
      </c>
    </row>
    <row r="11" spans="1:24" ht="12.75" customHeight="1">
      <c r="A11" s="424" t="s">
        <v>336</v>
      </c>
      <c r="B11" s="1"/>
      <c r="C11" s="2"/>
      <c r="D11" s="2"/>
      <c r="E11" s="2"/>
      <c r="F11" s="182"/>
      <c r="G11" s="182"/>
      <c r="H11" s="2"/>
      <c r="I11" s="2"/>
      <c r="J11" s="2"/>
      <c r="K11" s="2"/>
      <c r="L11" s="75"/>
      <c r="M11" s="2"/>
      <c r="N11" s="2"/>
      <c r="O11" s="1"/>
      <c r="P11" s="1"/>
      <c r="Q11" s="1"/>
      <c r="R11" s="1"/>
      <c r="S11" s="1"/>
      <c r="T11" s="1"/>
      <c r="U11" s="1"/>
      <c r="V11" s="1"/>
      <c r="W11" s="181"/>
      <c r="X11" s="181"/>
    </row>
    <row r="12" spans="1:24" ht="12.75" customHeight="1">
      <c r="A12" s="425"/>
      <c r="B12" s="385" t="s">
        <v>141</v>
      </c>
      <c r="C12" s="385"/>
      <c r="D12" s="385"/>
      <c r="E12" s="385"/>
      <c r="F12" s="385"/>
      <c r="G12" s="385"/>
      <c r="H12" s="385"/>
      <c r="I12" s="385"/>
      <c r="J12" s="72"/>
      <c r="K12" s="72"/>
      <c r="L12" s="76"/>
      <c r="M12" s="385" t="s">
        <v>181</v>
      </c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</row>
    <row r="13" spans="1:24" ht="12.75">
      <c r="A13" s="377" t="s">
        <v>1</v>
      </c>
      <c r="B13" s="381" t="s">
        <v>2</v>
      </c>
      <c r="C13" s="382"/>
      <c r="D13" s="383" t="s">
        <v>415</v>
      </c>
      <c r="E13" s="384"/>
      <c r="F13" s="405" t="s">
        <v>3</v>
      </c>
      <c r="G13" s="405"/>
      <c r="H13" s="379" t="s">
        <v>29</v>
      </c>
      <c r="I13" s="380"/>
      <c r="J13" s="374" t="s">
        <v>185</v>
      </c>
      <c r="K13" s="413"/>
      <c r="L13" s="56"/>
      <c r="M13" s="379" t="s">
        <v>30</v>
      </c>
      <c r="N13" s="380"/>
      <c r="O13" s="379" t="s">
        <v>31</v>
      </c>
      <c r="P13" s="380"/>
      <c r="Q13" s="379" t="s">
        <v>32</v>
      </c>
      <c r="R13" s="380"/>
      <c r="S13" s="414" t="s">
        <v>414</v>
      </c>
      <c r="T13" s="415"/>
      <c r="U13" s="416" t="s">
        <v>417</v>
      </c>
      <c r="V13" s="417"/>
      <c r="W13" s="402" t="s">
        <v>3</v>
      </c>
      <c r="X13" s="402"/>
    </row>
    <row r="14" spans="1:24" ht="14.25" customHeight="1">
      <c r="A14" s="378"/>
      <c r="B14" s="4" t="s">
        <v>6</v>
      </c>
      <c r="C14" s="4" t="s">
        <v>5</v>
      </c>
      <c r="D14" s="5" t="s">
        <v>6</v>
      </c>
      <c r="E14" s="5" t="s">
        <v>5</v>
      </c>
      <c r="F14" s="138" t="s">
        <v>6</v>
      </c>
      <c r="G14" s="138" t="s">
        <v>5</v>
      </c>
      <c r="H14" s="6" t="s">
        <v>6</v>
      </c>
      <c r="I14" s="6" t="s">
        <v>5</v>
      </c>
      <c r="J14" s="89" t="s">
        <v>6</v>
      </c>
      <c r="K14" s="89" t="s">
        <v>5</v>
      </c>
      <c r="L14" s="57"/>
      <c r="M14" s="6" t="s">
        <v>6</v>
      </c>
      <c r="N14" s="6" t="s">
        <v>5</v>
      </c>
      <c r="O14" s="6" t="s">
        <v>6</v>
      </c>
      <c r="P14" s="6" t="s">
        <v>5</v>
      </c>
      <c r="Q14" s="6" t="s">
        <v>6</v>
      </c>
      <c r="R14" s="6" t="s">
        <v>5</v>
      </c>
      <c r="S14" s="7" t="s">
        <v>6</v>
      </c>
      <c r="T14" s="7" t="s">
        <v>5</v>
      </c>
      <c r="U14" s="5" t="s">
        <v>6</v>
      </c>
      <c r="V14" s="5" t="s">
        <v>5</v>
      </c>
      <c r="W14" s="139" t="s">
        <v>6</v>
      </c>
      <c r="X14" s="139" t="s">
        <v>5</v>
      </c>
    </row>
    <row r="15" spans="1:24" ht="12.75">
      <c r="A15" s="8" t="s">
        <v>28</v>
      </c>
      <c r="B15" s="48">
        <v>28</v>
      </c>
      <c r="C15" s="48">
        <v>1</v>
      </c>
      <c r="D15" s="49">
        <v>27</v>
      </c>
      <c r="E15" s="49">
        <v>1</v>
      </c>
      <c r="F15" s="119">
        <f>B15-D15</f>
        <v>1</v>
      </c>
      <c r="G15" s="119">
        <f>C15-E15</f>
        <v>0</v>
      </c>
      <c r="H15" s="50">
        <v>28</v>
      </c>
      <c r="I15" s="50">
        <v>1</v>
      </c>
      <c r="J15" s="60">
        <v>24</v>
      </c>
      <c r="K15" s="60">
        <v>1</v>
      </c>
      <c r="L15" s="60"/>
      <c r="M15" s="50">
        <v>25</v>
      </c>
      <c r="N15" s="50">
        <v>1</v>
      </c>
      <c r="O15" s="48">
        <v>24</v>
      </c>
      <c r="P15" s="48">
        <v>1</v>
      </c>
      <c r="Q15" s="48">
        <v>47</v>
      </c>
      <c r="R15" s="48">
        <v>2</v>
      </c>
      <c r="S15" s="48">
        <f>M15+O15+Q15</f>
        <v>96</v>
      </c>
      <c r="T15" s="48">
        <f>N15+P15+R15</f>
        <v>4</v>
      </c>
      <c r="U15" s="49">
        <v>116</v>
      </c>
      <c r="V15" s="49">
        <v>5</v>
      </c>
      <c r="W15" s="119">
        <f>S15-U15</f>
        <v>-20</v>
      </c>
      <c r="X15" s="119">
        <f>T15-V15</f>
        <v>-1</v>
      </c>
    </row>
    <row r="16" spans="1:24" s="163" customFormat="1" ht="11.25">
      <c r="A16" s="159" t="s">
        <v>4</v>
      </c>
      <c r="B16" s="159">
        <f aca="true" t="shared" si="2" ref="B16:I16">SUM(B15:B15)</f>
        <v>28</v>
      </c>
      <c r="C16" s="159">
        <f t="shared" si="2"/>
        <v>1</v>
      </c>
      <c r="D16" s="160">
        <f t="shared" si="2"/>
        <v>27</v>
      </c>
      <c r="E16" s="160">
        <f t="shared" si="2"/>
        <v>1</v>
      </c>
      <c r="F16" s="119">
        <f t="shared" si="2"/>
        <v>1</v>
      </c>
      <c r="G16" s="119">
        <f t="shared" si="2"/>
        <v>0</v>
      </c>
      <c r="H16" s="161">
        <f t="shared" si="2"/>
        <v>28</v>
      </c>
      <c r="I16" s="161">
        <f t="shared" si="2"/>
        <v>1</v>
      </c>
      <c r="J16" s="162">
        <f>SUM(J15:J15)</f>
        <v>24</v>
      </c>
      <c r="K16" s="162">
        <f>SUM(K15:K15)</f>
        <v>1</v>
      </c>
      <c r="L16" s="162"/>
      <c r="M16" s="161">
        <f aca="true" t="shared" si="3" ref="M16:X16">SUM(M15:M15)</f>
        <v>25</v>
      </c>
      <c r="N16" s="161">
        <f t="shared" si="3"/>
        <v>1</v>
      </c>
      <c r="O16" s="161">
        <f t="shared" si="3"/>
        <v>24</v>
      </c>
      <c r="P16" s="161">
        <f t="shared" si="3"/>
        <v>1</v>
      </c>
      <c r="Q16" s="161">
        <f t="shared" si="3"/>
        <v>47</v>
      </c>
      <c r="R16" s="161">
        <f t="shared" si="3"/>
        <v>2</v>
      </c>
      <c r="S16" s="161">
        <f t="shared" si="3"/>
        <v>96</v>
      </c>
      <c r="T16" s="161">
        <f t="shared" si="3"/>
        <v>4</v>
      </c>
      <c r="U16" s="160">
        <f t="shared" si="3"/>
        <v>116</v>
      </c>
      <c r="V16" s="160">
        <f t="shared" si="3"/>
        <v>5</v>
      </c>
      <c r="W16" s="119">
        <f t="shared" si="3"/>
        <v>-20</v>
      </c>
      <c r="X16" s="119">
        <f t="shared" si="3"/>
        <v>-1</v>
      </c>
    </row>
    <row r="17" spans="1:24" ht="13.5" customHeight="1">
      <c r="A17" s="422" t="s">
        <v>340</v>
      </c>
      <c r="B17" s="1"/>
      <c r="C17" s="2"/>
      <c r="D17" s="2"/>
      <c r="E17" s="2"/>
      <c r="F17" s="182"/>
      <c r="G17" s="182"/>
      <c r="H17" s="2"/>
      <c r="I17" s="2"/>
      <c r="J17" s="2"/>
      <c r="K17" s="2"/>
      <c r="L17" s="75"/>
      <c r="M17" s="2"/>
      <c r="N17" s="2"/>
      <c r="O17" s="1"/>
      <c r="P17" s="1"/>
      <c r="Q17" s="1"/>
      <c r="R17" s="1"/>
      <c r="S17" s="1"/>
      <c r="T17" s="1"/>
      <c r="U17" s="1"/>
      <c r="V17" s="1"/>
      <c r="W17" s="181"/>
      <c r="X17" s="181"/>
    </row>
    <row r="18" spans="1:24" ht="13.5" customHeight="1">
      <c r="A18" s="423"/>
      <c r="B18" s="385" t="s">
        <v>141</v>
      </c>
      <c r="C18" s="385"/>
      <c r="D18" s="385"/>
      <c r="E18" s="385"/>
      <c r="F18" s="385"/>
      <c r="G18" s="385"/>
      <c r="H18" s="385"/>
      <c r="I18" s="385"/>
      <c r="J18" s="72"/>
      <c r="K18" s="72"/>
      <c r="L18" s="76"/>
      <c r="M18" s="385" t="s">
        <v>181</v>
      </c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</row>
    <row r="19" spans="1:24" ht="12.75">
      <c r="A19" s="377" t="s">
        <v>1</v>
      </c>
      <c r="B19" s="381" t="s">
        <v>2</v>
      </c>
      <c r="C19" s="382"/>
      <c r="D19" s="383" t="s">
        <v>415</v>
      </c>
      <c r="E19" s="384"/>
      <c r="F19" s="405" t="s">
        <v>3</v>
      </c>
      <c r="G19" s="405"/>
      <c r="H19" s="379" t="s">
        <v>29</v>
      </c>
      <c r="I19" s="380"/>
      <c r="J19" s="374" t="s">
        <v>185</v>
      </c>
      <c r="K19" s="413"/>
      <c r="L19" s="56"/>
      <c r="M19" s="379" t="s">
        <v>30</v>
      </c>
      <c r="N19" s="380"/>
      <c r="O19" s="379" t="s">
        <v>31</v>
      </c>
      <c r="P19" s="380"/>
      <c r="Q19" s="379" t="s">
        <v>32</v>
      </c>
      <c r="R19" s="380"/>
      <c r="S19" s="414" t="s">
        <v>414</v>
      </c>
      <c r="T19" s="415"/>
      <c r="U19" s="416" t="s">
        <v>417</v>
      </c>
      <c r="V19" s="417"/>
      <c r="W19" s="402" t="s">
        <v>3</v>
      </c>
      <c r="X19" s="402"/>
    </row>
    <row r="20" spans="1:24" ht="14.25" customHeight="1">
      <c r="A20" s="378"/>
      <c r="B20" s="4" t="s">
        <v>6</v>
      </c>
      <c r="C20" s="4" t="s">
        <v>5</v>
      </c>
      <c r="D20" s="5" t="s">
        <v>6</v>
      </c>
      <c r="E20" s="5" t="s">
        <v>5</v>
      </c>
      <c r="F20" s="138" t="s">
        <v>6</v>
      </c>
      <c r="G20" s="138" t="s">
        <v>5</v>
      </c>
      <c r="H20" s="6" t="s">
        <v>6</v>
      </c>
      <c r="I20" s="6" t="s">
        <v>5</v>
      </c>
      <c r="J20" s="89" t="s">
        <v>6</v>
      </c>
      <c r="K20" s="89" t="s">
        <v>5</v>
      </c>
      <c r="L20" s="57"/>
      <c r="M20" s="6" t="s">
        <v>6</v>
      </c>
      <c r="N20" s="6" t="s">
        <v>5</v>
      </c>
      <c r="O20" s="6" t="s">
        <v>6</v>
      </c>
      <c r="P20" s="6" t="s">
        <v>5</v>
      </c>
      <c r="Q20" s="6" t="s">
        <v>6</v>
      </c>
      <c r="R20" s="6" t="s">
        <v>5</v>
      </c>
      <c r="S20" s="7" t="s">
        <v>6</v>
      </c>
      <c r="T20" s="7" t="s">
        <v>5</v>
      </c>
      <c r="U20" s="5" t="s">
        <v>6</v>
      </c>
      <c r="V20" s="5" t="s">
        <v>5</v>
      </c>
      <c r="W20" s="139" t="s">
        <v>6</v>
      </c>
      <c r="X20" s="139" t="s">
        <v>5</v>
      </c>
    </row>
    <row r="21" spans="1:24" ht="12.75">
      <c r="A21" s="8" t="s">
        <v>341</v>
      </c>
      <c r="B21" s="48">
        <v>45</v>
      </c>
      <c r="C21" s="48">
        <v>2</v>
      </c>
      <c r="D21" s="49">
        <v>49</v>
      </c>
      <c r="E21" s="49">
        <v>2</v>
      </c>
      <c r="F21" s="119">
        <f>B21-D21</f>
        <v>-4</v>
      </c>
      <c r="G21" s="119">
        <f>C21-E21</f>
        <v>0</v>
      </c>
      <c r="H21" s="50">
        <v>52</v>
      </c>
      <c r="I21" s="50">
        <v>2</v>
      </c>
      <c r="J21" s="60">
        <v>57</v>
      </c>
      <c r="K21" s="60">
        <v>2</v>
      </c>
      <c r="L21" s="60"/>
      <c r="M21" s="50">
        <v>59</v>
      </c>
      <c r="N21" s="50">
        <v>3</v>
      </c>
      <c r="O21" s="48">
        <v>63</v>
      </c>
      <c r="P21" s="48">
        <v>3</v>
      </c>
      <c r="Q21" s="48">
        <v>60</v>
      </c>
      <c r="R21" s="48">
        <v>3</v>
      </c>
      <c r="S21" s="48">
        <f>M21+O21+Q21</f>
        <v>182</v>
      </c>
      <c r="T21" s="48">
        <f>N21+P21+R21</f>
        <v>9</v>
      </c>
      <c r="U21" s="49">
        <v>186</v>
      </c>
      <c r="V21" s="49">
        <v>9</v>
      </c>
      <c r="W21" s="119">
        <f>S21-U21</f>
        <v>-4</v>
      </c>
      <c r="X21" s="119">
        <f>T21-V21</f>
        <v>0</v>
      </c>
    </row>
    <row r="22" spans="1:24" s="163" customFormat="1" ht="11.25">
      <c r="A22" s="159" t="s">
        <v>4</v>
      </c>
      <c r="B22" s="159">
        <f aca="true" t="shared" si="4" ref="B22:I22">SUM(B21:B21)</f>
        <v>45</v>
      </c>
      <c r="C22" s="159">
        <f t="shared" si="4"/>
        <v>2</v>
      </c>
      <c r="D22" s="160">
        <f t="shared" si="4"/>
        <v>49</v>
      </c>
      <c r="E22" s="160">
        <f t="shared" si="4"/>
        <v>2</v>
      </c>
      <c r="F22" s="119">
        <f t="shared" si="4"/>
        <v>-4</v>
      </c>
      <c r="G22" s="119">
        <f t="shared" si="4"/>
        <v>0</v>
      </c>
      <c r="H22" s="161">
        <f t="shared" si="4"/>
        <v>52</v>
      </c>
      <c r="I22" s="161">
        <f t="shared" si="4"/>
        <v>2</v>
      </c>
      <c r="J22" s="162">
        <f>SUM(J21:J21)</f>
        <v>57</v>
      </c>
      <c r="K22" s="162">
        <f>SUM(K21:K21)</f>
        <v>2</v>
      </c>
      <c r="L22" s="162"/>
      <c r="M22" s="161">
        <f aca="true" t="shared" si="5" ref="M22:X22">SUM(M21:M21)</f>
        <v>59</v>
      </c>
      <c r="N22" s="161">
        <f t="shared" si="5"/>
        <v>3</v>
      </c>
      <c r="O22" s="161">
        <f t="shared" si="5"/>
        <v>63</v>
      </c>
      <c r="P22" s="161">
        <f t="shared" si="5"/>
        <v>3</v>
      </c>
      <c r="Q22" s="161">
        <f t="shared" si="5"/>
        <v>60</v>
      </c>
      <c r="R22" s="161">
        <f t="shared" si="5"/>
        <v>3</v>
      </c>
      <c r="S22" s="161">
        <f t="shared" si="5"/>
        <v>182</v>
      </c>
      <c r="T22" s="161">
        <f t="shared" si="5"/>
        <v>9</v>
      </c>
      <c r="U22" s="160">
        <f t="shared" si="5"/>
        <v>186</v>
      </c>
      <c r="V22" s="160">
        <f t="shared" si="5"/>
        <v>9</v>
      </c>
      <c r="W22" s="119">
        <f t="shared" si="5"/>
        <v>-4</v>
      </c>
      <c r="X22" s="119">
        <f t="shared" si="5"/>
        <v>0</v>
      </c>
    </row>
    <row r="23" spans="1:24" ht="13.5" customHeight="1">
      <c r="A23" s="420" t="s">
        <v>343</v>
      </c>
      <c r="B23" s="1"/>
      <c r="C23" s="2"/>
      <c r="D23" s="2"/>
      <c r="E23" s="2"/>
      <c r="F23" s="182"/>
      <c r="G23" s="182"/>
      <c r="H23" s="2"/>
      <c r="I23" s="2"/>
      <c r="J23" s="2"/>
      <c r="K23" s="2"/>
      <c r="L23" s="75"/>
      <c r="M23" s="2"/>
      <c r="N23" s="2"/>
      <c r="O23" s="1"/>
      <c r="P23" s="1"/>
      <c r="Q23" s="1"/>
      <c r="R23" s="1"/>
      <c r="S23" s="1"/>
      <c r="T23" s="1"/>
      <c r="U23" s="1"/>
      <c r="V23" s="1"/>
      <c r="W23" s="181"/>
      <c r="X23" s="181"/>
    </row>
    <row r="24" spans="1:24" ht="12.75">
      <c r="A24" s="421"/>
      <c r="B24" s="385" t="s">
        <v>141</v>
      </c>
      <c r="C24" s="385"/>
      <c r="D24" s="385"/>
      <c r="E24" s="385"/>
      <c r="F24" s="385"/>
      <c r="G24" s="385"/>
      <c r="H24" s="385"/>
      <c r="I24" s="385"/>
      <c r="J24" s="72"/>
      <c r="K24" s="72"/>
      <c r="L24" s="76"/>
      <c r="M24" s="385" t="s">
        <v>181</v>
      </c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</row>
    <row r="25" spans="1:24" ht="12.75">
      <c r="A25" s="377" t="s">
        <v>1</v>
      </c>
      <c r="B25" s="381" t="s">
        <v>2</v>
      </c>
      <c r="C25" s="382"/>
      <c r="D25" s="383" t="s">
        <v>415</v>
      </c>
      <c r="E25" s="384"/>
      <c r="F25" s="405" t="s">
        <v>3</v>
      </c>
      <c r="G25" s="405"/>
      <c r="H25" s="379" t="s">
        <v>29</v>
      </c>
      <c r="I25" s="380"/>
      <c r="J25" s="374" t="s">
        <v>185</v>
      </c>
      <c r="K25" s="413"/>
      <c r="L25" s="56"/>
      <c r="M25" s="379" t="s">
        <v>30</v>
      </c>
      <c r="N25" s="380"/>
      <c r="O25" s="379" t="s">
        <v>31</v>
      </c>
      <c r="P25" s="380"/>
      <c r="Q25" s="379" t="s">
        <v>32</v>
      </c>
      <c r="R25" s="380"/>
      <c r="S25" s="414" t="s">
        <v>414</v>
      </c>
      <c r="T25" s="415"/>
      <c r="U25" s="416" t="s">
        <v>417</v>
      </c>
      <c r="V25" s="417"/>
      <c r="W25" s="402" t="s">
        <v>3</v>
      </c>
      <c r="X25" s="402"/>
    </row>
    <row r="26" spans="1:24" ht="14.25" customHeight="1">
      <c r="A26" s="378"/>
      <c r="B26" s="4" t="s">
        <v>6</v>
      </c>
      <c r="C26" s="4" t="s">
        <v>5</v>
      </c>
      <c r="D26" s="5" t="s">
        <v>6</v>
      </c>
      <c r="E26" s="5" t="s">
        <v>5</v>
      </c>
      <c r="F26" s="138" t="s">
        <v>6</v>
      </c>
      <c r="G26" s="138" t="s">
        <v>5</v>
      </c>
      <c r="H26" s="6" t="s">
        <v>6</v>
      </c>
      <c r="I26" s="6" t="s">
        <v>5</v>
      </c>
      <c r="J26" s="89" t="s">
        <v>6</v>
      </c>
      <c r="K26" s="89" t="s">
        <v>5</v>
      </c>
      <c r="L26" s="57"/>
      <c r="M26" s="6" t="s">
        <v>6</v>
      </c>
      <c r="N26" s="6" t="s">
        <v>5</v>
      </c>
      <c r="O26" s="6" t="s">
        <v>6</v>
      </c>
      <c r="P26" s="6" t="s">
        <v>5</v>
      </c>
      <c r="Q26" s="6" t="s">
        <v>6</v>
      </c>
      <c r="R26" s="6" t="s">
        <v>5</v>
      </c>
      <c r="S26" s="7" t="s">
        <v>6</v>
      </c>
      <c r="T26" s="7" t="s">
        <v>5</v>
      </c>
      <c r="U26" s="5" t="s">
        <v>6</v>
      </c>
      <c r="V26" s="5" t="s">
        <v>5</v>
      </c>
      <c r="W26" s="139" t="s">
        <v>6</v>
      </c>
      <c r="X26" s="139" t="s">
        <v>5</v>
      </c>
    </row>
    <row r="27" spans="1:24" ht="12.75">
      <c r="A27" s="8" t="s">
        <v>341</v>
      </c>
      <c r="B27" s="48">
        <v>55</v>
      </c>
      <c r="C27" s="48">
        <v>2</v>
      </c>
      <c r="D27" s="49">
        <v>51</v>
      </c>
      <c r="E27" s="49">
        <v>2</v>
      </c>
      <c r="F27" s="119">
        <f>B27-D27</f>
        <v>4</v>
      </c>
      <c r="G27" s="119">
        <f>C27-E27</f>
        <v>0</v>
      </c>
      <c r="H27" s="50">
        <v>50</v>
      </c>
      <c r="I27" s="50">
        <v>2</v>
      </c>
      <c r="J27" s="60">
        <v>43</v>
      </c>
      <c r="K27" s="60">
        <v>2</v>
      </c>
      <c r="L27" s="60"/>
      <c r="M27" s="50">
        <v>42</v>
      </c>
      <c r="N27" s="50">
        <v>2</v>
      </c>
      <c r="O27" s="48">
        <v>61</v>
      </c>
      <c r="P27" s="48">
        <v>3</v>
      </c>
      <c r="Q27" s="48">
        <v>45</v>
      </c>
      <c r="R27" s="48">
        <v>2</v>
      </c>
      <c r="S27" s="48">
        <f>M27+O27+Q27</f>
        <v>148</v>
      </c>
      <c r="T27" s="48">
        <f>N27+P27+R27</f>
        <v>7</v>
      </c>
      <c r="U27" s="49">
        <v>160</v>
      </c>
      <c r="V27" s="49">
        <v>7</v>
      </c>
      <c r="W27" s="119">
        <f>S27-U27</f>
        <v>-12</v>
      </c>
      <c r="X27" s="119">
        <f>T27-V27</f>
        <v>0</v>
      </c>
    </row>
    <row r="28" spans="1:24" s="163" customFormat="1" ht="11.25">
      <c r="A28" s="159" t="s">
        <v>4</v>
      </c>
      <c r="B28" s="159">
        <f aca="true" t="shared" si="6" ref="B28:I28">SUM(B27:B27)</f>
        <v>55</v>
      </c>
      <c r="C28" s="159">
        <f t="shared" si="6"/>
        <v>2</v>
      </c>
      <c r="D28" s="160">
        <f t="shared" si="6"/>
        <v>51</v>
      </c>
      <c r="E28" s="160">
        <f t="shared" si="6"/>
        <v>2</v>
      </c>
      <c r="F28" s="119">
        <f t="shared" si="6"/>
        <v>4</v>
      </c>
      <c r="G28" s="119">
        <f t="shared" si="6"/>
        <v>0</v>
      </c>
      <c r="H28" s="161">
        <f t="shared" si="6"/>
        <v>50</v>
      </c>
      <c r="I28" s="161">
        <f t="shared" si="6"/>
        <v>2</v>
      </c>
      <c r="J28" s="162">
        <f>SUM(J27:J27)</f>
        <v>43</v>
      </c>
      <c r="K28" s="162">
        <f>SUM(K27:K27)</f>
        <v>2</v>
      </c>
      <c r="L28" s="162"/>
      <c r="M28" s="161">
        <f aca="true" t="shared" si="7" ref="M28:X28">SUM(M27:M27)</f>
        <v>42</v>
      </c>
      <c r="N28" s="161">
        <f t="shared" si="7"/>
        <v>2</v>
      </c>
      <c r="O28" s="161">
        <f t="shared" si="7"/>
        <v>61</v>
      </c>
      <c r="P28" s="161">
        <f t="shared" si="7"/>
        <v>3</v>
      </c>
      <c r="Q28" s="161">
        <f t="shared" si="7"/>
        <v>45</v>
      </c>
      <c r="R28" s="161">
        <f t="shared" si="7"/>
        <v>2</v>
      </c>
      <c r="S28" s="161">
        <f t="shared" si="7"/>
        <v>148</v>
      </c>
      <c r="T28" s="161">
        <f t="shared" si="7"/>
        <v>7</v>
      </c>
      <c r="U28" s="160">
        <f t="shared" si="7"/>
        <v>160</v>
      </c>
      <c r="V28" s="160">
        <f t="shared" si="7"/>
        <v>7</v>
      </c>
      <c r="W28" s="119">
        <f t="shared" si="7"/>
        <v>-12</v>
      </c>
      <c r="X28" s="119">
        <f t="shared" si="7"/>
        <v>0</v>
      </c>
    </row>
    <row r="29" spans="1:24" ht="13.5" customHeight="1">
      <c r="A29" s="420" t="s">
        <v>396</v>
      </c>
      <c r="B29" s="1"/>
      <c r="C29" s="2"/>
      <c r="D29" s="2"/>
      <c r="E29" s="2"/>
      <c r="F29" s="182"/>
      <c r="G29" s="182"/>
      <c r="H29" s="2"/>
      <c r="I29" s="2"/>
      <c r="J29" s="2"/>
      <c r="K29" s="2"/>
      <c r="L29" s="75"/>
      <c r="M29" s="2"/>
      <c r="N29" s="2"/>
      <c r="O29" s="1"/>
      <c r="P29" s="1"/>
      <c r="Q29" s="1"/>
      <c r="R29" s="1"/>
      <c r="S29" s="1"/>
      <c r="T29" s="1"/>
      <c r="U29" s="1"/>
      <c r="V29" s="1"/>
      <c r="W29" s="181"/>
      <c r="X29" s="181"/>
    </row>
    <row r="30" spans="1:24" ht="12.75">
      <c r="A30" s="421"/>
      <c r="B30" s="385" t="s">
        <v>141</v>
      </c>
      <c r="C30" s="385"/>
      <c r="D30" s="385"/>
      <c r="E30" s="385"/>
      <c r="F30" s="385"/>
      <c r="G30" s="385"/>
      <c r="H30" s="385"/>
      <c r="I30" s="385"/>
      <c r="J30" s="72"/>
      <c r="K30" s="72"/>
      <c r="L30" s="76"/>
      <c r="M30" s="385" t="s">
        <v>181</v>
      </c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</row>
    <row r="31" spans="1:24" ht="12.75">
      <c r="A31" s="377" t="s">
        <v>1</v>
      </c>
      <c r="B31" s="381" t="s">
        <v>2</v>
      </c>
      <c r="C31" s="382"/>
      <c r="D31" s="383" t="s">
        <v>415</v>
      </c>
      <c r="E31" s="384"/>
      <c r="F31" s="405" t="s">
        <v>3</v>
      </c>
      <c r="G31" s="405"/>
      <c r="H31" s="379" t="s">
        <v>29</v>
      </c>
      <c r="I31" s="380"/>
      <c r="J31" s="374" t="s">
        <v>185</v>
      </c>
      <c r="K31" s="413"/>
      <c r="L31" s="56"/>
      <c r="M31" s="379" t="s">
        <v>30</v>
      </c>
      <c r="N31" s="380"/>
      <c r="O31" s="379" t="s">
        <v>31</v>
      </c>
      <c r="P31" s="380"/>
      <c r="Q31" s="379" t="s">
        <v>32</v>
      </c>
      <c r="R31" s="380"/>
      <c r="S31" s="414" t="s">
        <v>414</v>
      </c>
      <c r="T31" s="415"/>
      <c r="U31" s="416" t="s">
        <v>417</v>
      </c>
      <c r="V31" s="417"/>
      <c r="W31" s="402" t="s">
        <v>3</v>
      </c>
      <c r="X31" s="402"/>
    </row>
    <row r="32" spans="1:24" ht="14.25" customHeight="1">
      <c r="A32" s="378"/>
      <c r="B32" s="4" t="s">
        <v>6</v>
      </c>
      <c r="C32" s="4" t="s">
        <v>5</v>
      </c>
      <c r="D32" s="5" t="s">
        <v>6</v>
      </c>
      <c r="E32" s="5" t="s">
        <v>5</v>
      </c>
      <c r="F32" s="138" t="s">
        <v>6</v>
      </c>
      <c r="G32" s="138" t="s">
        <v>5</v>
      </c>
      <c r="H32" s="6" t="s">
        <v>6</v>
      </c>
      <c r="I32" s="6" t="s">
        <v>5</v>
      </c>
      <c r="J32" s="89" t="s">
        <v>6</v>
      </c>
      <c r="K32" s="89" t="s">
        <v>5</v>
      </c>
      <c r="L32" s="57"/>
      <c r="M32" s="6" t="s">
        <v>6</v>
      </c>
      <c r="N32" s="6" t="s">
        <v>5</v>
      </c>
      <c r="O32" s="6" t="s">
        <v>6</v>
      </c>
      <c r="P32" s="6" t="s">
        <v>5</v>
      </c>
      <c r="Q32" s="6" t="s">
        <v>6</v>
      </c>
      <c r="R32" s="6" t="s">
        <v>5</v>
      </c>
      <c r="S32" s="7" t="s">
        <v>6</v>
      </c>
      <c r="T32" s="7" t="s">
        <v>5</v>
      </c>
      <c r="U32" s="5" t="s">
        <v>6</v>
      </c>
      <c r="V32" s="5" t="s">
        <v>5</v>
      </c>
      <c r="W32" s="139" t="s">
        <v>6</v>
      </c>
      <c r="X32" s="139" t="s">
        <v>5</v>
      </c>
    </row>
    <row r="33" spans="1:24" ht="12.75">
      <c r="A33" s="8" t="s">
        <v>341</v>
      </c>
      <c r="B33" s="48">
        <v>25</v>
      </c>
      <c r="C33" s="48">
        <v>1</v>
      </c>
      <c r="D33" s="49">
        <v>27</v>
      </c>
      <c r="E33" s="49">
        <v>1</v>
      </c>
      <c r="F33" s="119">
        <f>B33-D33</f>
        <v>-2</v>
      </c>
      <c r="G33" s="119">
        <f>C33-E33</f>
        <v>0</v>
      </c>
      <c r="H33" s="50">
        <v>26</v>
      </c>
      <c r="I33" s="50">
        <v>1</v>
      </c>
      <c r="J33" s="60">
        <v>27</v>
      </c>
      <c r="K33" s="60">
        <v>1</v>
      </c>
      <c r="L33" s="60"/>
      <c r="M33" s="50">
        <v>25</v>
      </c>
      <c r="N33" s="50">
        <v>1</v>
      </c>
      <c r="O33" s="48"/>
      <c r="P33" s="48"/>
      <c r="Q33" s="48"/>
      <c r="R33" s="48"/>
      <c r="S33" s="48">
        <f>M33+O33+Q33</f>
        <v>25</v>
      </c>
      <c r="T33" s="48">
        <f>N33+P33+R33</f>
        <v>1</v>
      </c>
      <c r="U33" s="49">
        <v>0</v>
      </c>
      <c r="V33" s="49">
        <v>0</v>
      </c>
      <c r="W33" s="119">
        <f>S33-U33</f>
        <v>25</v>
      </c>
      <c r="X33" s="119">
        <f>T33-V33</f>
        <v>1</v>
      </c>
    </row>
    <row r="34" spans="1:24" s="163" customFormat="1" ht="11.25">
      <c r="A34" s="159" t="s">
        <v>4</v>
      </c>
      <c r="B34" s="159">
        <f aca="true" t="shared" si="8" ref="B34:I34">SUM(B33:B33)</f>
        <v>25</v>
      </c>
      <c r="C34" s="159">
        <f t="shared" si="8"/>
        <v>1</v>
      </c>
      <c r="D34" s="160">
        <f t="shared" si="8"/>
        <v>27</v>
      </c>
      <c r="E34" s="160">
        <f t="shared" si="8"/>
        <v>1</v>
      </c>
      <c r="F34" s="119">
        <f t="shared" si="8"/>
        <v>-2</v>
      </c>
      <c r="G34" s="119">
        <f t="shared" si="8"/>
        <v>0</v>
      </c>
      <c r="H34" s="161">
        <f t="shared" si="8"/>
        <v>26</v>
      </c>
      <c r="I34" s="161">
        <f t="shared" si="8"/>
        <v>1</v>
      </c>
      <c r="J34" s="162">
        <f>SUM(J33:J33)</f>
        <v>27</v>
      </c>
      <c r="K34" s="162">
        <f>SUM(K33:K33)</f>
        <v>1</v>
      </c>
      <c r="L34" s="162"/>
      <c r="M34" s="161">
        <f aca="true" t="shared" si="9" ref="M34:X34">SUM(M33:M33)</f>
        <v>25</v>
      </c>
      <c r="N34" s="161">
        <f t="shared" si="9"/>
        <v>1</v>
      </c>
      <c r="O34" s="161">
        <f t="shared" si="9"/>
        <v>0</v>
      </c>
      <c r="P34" s="161">
        <f t="shared" si="9"/>
        <v>0</v>
      </c>
      <c r="Q34" s="161">
        <f t="shared" si="9"/>
        <v>0</v>
      </c>
      <c r="R34" s="161">
        <f t="shared" si="9"/>
        <v>0</v>
      </c>
      <c r="S34" s="161">
        <f t="shared" si="9"/>
        <v>25</v>
      </c>
      <c r="T34" s="161">
        <f t="shared" si="9"/>
        <v>1</v>
      </c>
      <c r="U34" s="160">
        <f t="shared" si="9"/>
        <v>0</v>
      </c>
      <c r="V34" s="160">
        <f t="shared" si="9"/>
        <v>0</v>
      </c>
      <c r="W34" s="119">
        <f t="shared" si="9"/>
        <v>25</v>
      </c>
      <c r="X34" s="119">
        <f t="shared" si="9"/>
        <v>1</v>
      </c>
    </row>
    <row r="35" spans="1:24" ht="13.5" customHeight="1">
      <c r="A35" s="422" t="s">
        <v>355</v>
      </c>
      <c r="B35" s="1"/>
      <c r="C35" s="2"/>
      <c r="D35" s="2"/>
      <c r="E35" s="2"/>
      <c r="F35" s="182"/>
      <c r="G35" s="182"/>
      <c r="H35" s="2"/>
      <c r="I35" s="2"/>
      <c r="J35" s="2"/>
      <c r="K35" s="2"/>
      <c r="L35" s="75"/>
      <c r="M35" s="2"/>
      <c r="N35" s="2"/>
      <c r="O35" s="1"/>
      <c r="P35" s="1"/>
      <c r="Q35" s="1"/>
      <c r="R35" s="1"/>
      <c r="S35" s="1"/>
      <c r="T35" s="1"/>
      <c r="U35" s="1"/>
      <c r="V35" s="1"/>
      <c r="W35" s="181"/>
      <c r="X35" s="181"/>
    </row>
    <row r="36" spans="1:24" ht="12.75">
      <c r="A36" s="423"/>
      <c r="B36" s="385" t="s">
        <v>141</v>
      </c>
      <c r="C36" s="385"/>
      <c r="D36" s="385"/>
      <c r="E36" s="385"/>
      <c r="F36" s="385"/>
      <c r="G36" s="385"/>
      <c r="H36" s="385"/>
      <c r="I36" s="385"/>
      <c r="J36" s="72"/>
      <c r="K36" s="72"/>
      <c r="L36" s="76"/>
      <c r="M36" s="385" t="s">
        <v>181</v>
      </c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</row>
    <row r="37" spans="1:24" ht="12.75">
      <c r="A37" s="377" t="s">
        <v>1</v>
      </c>
      <c r="B37" s="381" t="s">
        <v>2</v>
      </c>
      <c r="C37" s="382"/>
      <c r="D37" s="383" t="s">
        <v>415</v>
      </c>
      <c r="E37" s="384"/>
      <c r="F37" s="405" t="s">
        <v>3</v>
      </c>
      <c r="G37" s="405"/>
      <c r="H37" s="379" t="s">
        <v>29</v>
      </c>
      <c r="I37" s="380"/>
      <c r="J37" s="374" t="s">
        <v>185</v>
      </c>
      <c r="K37" s="413"/>
      <c r="L37" s="56"/>
      <c r="M37" s="379" t="s">
        <v>30</v>
      </c>
      <c r="N37" s="380"/>
      <c r="O37" s="379" t="s">
        <v>31</v>
      </c>
      <c r="P37" s="380"/>
      <c r="Q37" s="379" t="s">
        <v>32</v>
      </c>
      <c r="R37" s="380"/>
      <c r="S37" s="414" t="s">
        <v>414</v>
      </c>
      <c r="T37" s="415"/>
      <c r="U37" s="416" t="s">
        <v>417</v>
      </c>
      <c r="V37" s="417"/>
      <c r="W37" s="402" t="s">
        <v>3</v>
      </c>
      <c r="X37" s="402"/>
    </row>
    <row r="38" spans="1:24" ht="14.25" customHeight="1">
      <c r="A38" s="378"/>
      <c r="B38" s="4" t="s">
        <v>6</v>
      </c>
      <c r="C38" s="4" t="s">
        <v>5</v>
      </c>
      <c r="D38" s="5" t="s">
        <v>6</v>
      </c>
      <c r="E38" s="5" t="s">
        <v>5</v>
      </c>
      <c r="F38" s="138" t="s">
        <v>6</v>
      </c>
      <c r="G38" s="138" t="s">
        <v>5</v>
      </c>
      <c r="H38" s="6" t="s">
        <v>6</v>
      </c>
      <c r="I38" s="6" t="s">
        <v>5</v>
      </c>
      <c r="J38" s="89" t="s">
        <v>6</v>
      </c>
      <c r="K38" s="89" t="s">
        <v>5</v>
      </c>
      <c r="L38" s="57"/>
      <c r="M38" s="6" t="s">
        <v>6</v>
      </c>
      <c r="N38" s="6" t="s">
        <v>5</v>
      </c>
      <c r="O38" s="6" t="s">
        <v>6</v>
      </c>
      <c r="P38" s="6" t="s">
        <v>5</v>
      </c>
      <c r="Q38" s="6" t="s">
        <v>6</v>
      </c>
      <c r="R38" s="6" t="s">
        <v>5</v>
      </c>
      <c r="S38" s="7" t="s">
        <v>6</v>
      </c>
      <c r="T38" s="7" t="s">
        <v>5</v>
      </c>
      <c r="U38" s="5" t="s">
        <v>6</v>
      </c>
      <c r="V38" s="5" t="s">
        <v>5</v>
      </c>
      <c r="W38" s="139" t="s">
        <v>6</v>
      </c>
      <c r="X38" s="139" t="s">
        <v>5</v>
      </c>
    </row>
    <row r="39" spans="1:24" ht="12.75">
      <c r="A39" s="8" t="s">
        <v>111</v>
      </c>
      <c r="B39" s="48">
        <v>175</v>
      </c>
      <c r="C39" s="48">
        <v>6</v>
      </c>
      <c r="D39" s="49">
        <v>120</v>
      </c>
      <c r="E39" s="49">
        <v>4</v>
      </c>
      <c r="F39" s="119">
        <f>B39-D39</f>
        <v>55</v>
      </c>
      <c r="G39" s="119">
        <f>C39-E39</f>
        <v>2</v>
      </c>
      <c r="H39" s="50">
        <v>97</v>
      </c>
      <c r="I39" s="50">
        <v>4</v>
      </c>
      <c r="J39" s="60">
        <v>106</v>
      </c>
      <c r="K39" s="60">
        <v>4</v>
      </c>
      <c r="L39" s="60"/>
      <c r="M39" s="50">
        <v>99</v>
      </c>
      <c r="N39" s="50">
        <v>4</v>
      </c>
      <c r="O39" s="48">
        <v>115</v>
      </c>
      <c r="P39" s="48">
        <v>5</v>
      </c>
      <c r="Q39" s="48">
        <v>112</v>
      </c>
      <c r="R39" s="48">
        <v>5</v>
      </c>
      <c r="S39" s="48">
        <f>M39+O39+Q39</f>
        <v>326</v>
      </c>
      <c r="T39" s="48">
        <f>N39+P39+R39</f>
        <v>14</v>
      </c>
      <c r="U39" s="49">
        <v>335</v>
      </c>
      <c r="V39" s="49">
        <v>14</v>
      </c>
      <c r="W39" s="119">
        <f>S39-U39</f>
        <v>-9</v>
      </c>
      <c r="X39" s="119">
        <f>T39-V39</f>
        <v>0</v>
      </c>
    </row>
    <row r="40" spans="1:24" s="163" customFormat="1" ht="11.25">
      <c r="A40" s="159" t="s">
        <v>4</v>
      </c>
      <c r="B40" s="159">
        <f aca="true" t="shared" si="10" ref="B40:I40">SUM(B39:B39)</f>
        <v>175</v>
      </c>
      <c r="C40" s="159">
        <f t="shared" si="10"/>
        <v>6</v>
      </c>
      <c r="D40" s="160">
        <f t="shared" si="10"/>
        <v>120</v>
      </c>
      <c r="E40" s="160">
        <f t="shared" si="10"/>
        <v>4</v>
      </c>
      <c r="F40" s="119">
        <f t="shared" si="10"/>
        <v>55</v>
      </c>
      <c r="G40" s="119">
        <f t="shared" si="10"/>
        <v>2</v>
      </c>
      <c r="H40" s="161">
        <f t="shared" si="10"/>
        <v>97</v>
      </c>
      <c r="I40" s="161">
        <f t="shared" si="10"/>
        <v>4</v>
      </c>
      <c r="J40" s="162">
        <f>SUM(J39:J39)</f>
        <v>106</v>
      </c>
      <c r="K40" s="162">
        <f>SUM(K39:K39)</f>
        <v>4</v>
      </c>
      <c r="L40" s="162"/>
      <c r="M40" s="161">
        <f aca="true" t="shared" si="11" ref="M40:X40">SUM(M39:M39)</f>
        <v>99</v>
      </c>
      <c r="N40" s="161">
        <f t="shared" si="11"/>
        <v>4</v>
      </c>
      <c r="O40" s="161">
        <f t="shared" si="11"/>
        <v>115</v>
      </c>
      <c r="P40" s="161">
        <f t="shared" si="11"/>
        <v>5</v>
      </c>
      <c r="Q40" s="161">
        <f t="shared" si="11"/>
        <v>112</v>
      </c>
      <c r="R40" s="161">
        <f t="shared" si="11"/>
        <v>5</v>
      </c>
      <c r="S40" s="161">
        <f t="shared" si="11"/>
        <v>326</v>
      </c>
      <c r="T40" s="161">
        <f t="shared" si="11"/>
        <v>14</v>
      </c>
      <c r="U40" s="160">
        <f t="shared" si="11"/>
        <v>335</v>
      </c>
      <c r="V40" s="160">
        <f t="shared" si="11"/>
        <v>14</v>
      </c>
      <c r="W40" s="119">
        <f t="shared" si="11"/>
        <v>-9</v>
      </c>
      <c r="X40" s="119">
        <f t="shared" si="11"/>
        <v>0</v>
      </c>
    </row>
    <row r="41" spans="1:24" ht="12.75" customHeight="1">
      <c r="A41" s="420" t="s">
        <v>356</v>
      </c>
      <c r="B41" s="1"/>
      <c r="C41" s="2"/>
      <c r="D41" s="2"/>
      <c r="E41" s="2"/>
      <c r="F41" s="182"/>
      <c r="G41" s="182"/>
      <c r="H41" s="2"/>
      <c r="I41" s="2"/>
      <c r="J41" s="2"/>
      <c r="K41" s="2"/>
      <c r="L41" s="75"/>
      <c r="M41" s="2"/>
      <c r="N41" s="2"/>
      <c r="O41" s="1"/>
      <c r="P41" s="1"/>
      <c r="Q41" s="1"/>
      <c r="R41" s="1"/>
      <c r="S41" s="1"/>
      <c r="T41" s="1"/>
      <c r="U41" s="1"/>
      <c r="V41" s="1"/>
      <c r="W41" s="181"/>
      <c r="X41" s="181"/>
    </row>
    <row r="42" spans="1:24" ht="12.75">
      <c r="A42" s="421"/>
      <c r="B42" s="385" t="s">
        <v>141</v>
      </c>
      <c r="C42" s="385"/>
      <c r="D42" s="385"/>
      <c r="E42" s="385"/>
      <c r="F42" s="385"/>
      <c r="G42" s="385"/>
      <c r="H42" s="385"/>
      <c r="I42" s="385"/>
      <c r="J42" s="72"/>
      <c r="K42" s="72"/>
      <c r="L42" s="76"/>
      <c r="M42" s="385" t="s">
        <v>181</v>
      </c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</row>
    <row r="43" spans="1:24" ht="12.75">
      <c r="A43" s="377" t="s">
        <v>1</v>
      </c>
      <c r="B43" s="381" t="s">
        <v>2</v>
      </c>
      <c r="C43" s="382"/>
      <c r="D43" s="383" t="s">
        <v>415</v>
      </c>
      <c r="E43" s="384"/>
      <c r="F43" s="405" t="s">
        <v>3</v>
      </c>
      <c r="G43" s="405"/>
      <c r="H43" s="379" t="s">
        <v>29</v>
      </c>
      <c r="I43" s="380"/>
      <c r="J43" s="374" t="s">
        <v>185</v>
      </c>
      <c r="K43" s="413"/>
      <c r="L43" s="56"/>
      <c r="M43" s="379" t="s">
        <v>30</v>
      </c>
      <c r="N43" s="380"/>
      <c r="O43" s="379" t="s">
        <v>31</v>
      </c>
      <c r="P43" s="380"/>
      <c r="Q43" s="379" t="s">
        <v>32</v>
      </c>
      <c r="R43" s="380"/>
      <c r="S43" s="414" t="s">
        <v>414</v>
      </c>
      <c r="T43" s="415"/>
      <c r="U43" s="416" t="s">
        <v>417</v>
      </c>
      <c r="V43" s="417"/>
      <c r="W43" s="402" t="s">
        <v>3</v>
      </c>
      <c r="X43" s="402"/>
    </row>
    <row r="44" spans="1:24" ht="14.25" customHeight="1">
      <c r="A44" s="378"/>
      <c r="B44" s="4" t="s">
        <v>6</v>
      </c>
      <c r="C44" s="4" t="s">
        <v>5</v>
      </c>
      <c r="D44" s="5" t="s">
        <v>6</v>
      </c>
      <c r="E44" s="5" t="s">
        <v>5</v>
      </c>
      <c r="F44" s="138" t="s">
        <v>6</v>
      </c>
      <c r="G44" s="138" t="s">
        <v>5</v>
      </c>
      <c r="H44" s="6" t="s">
        <v>6</v>
      </c>
      <c r="I44" s="6" t="s">
        <v>5</v>
      </c>
      <c r="J44" s="89" t="s">
        <v>6</v>
      </c>
      <c r="K44" s="89" t="s">
        <v>5</v>
      </c>
      <c r="L44" s="57"/>
      <c r="M44" s="6" t="s">
        <v>6</v>
      </c>
      <c r="N44" s="6" t="s">
        <v>5</v>
      </c>
      <c r="O44" s="6" t="s">
        <v>6</v>
      </c>
      <c r="P44" s="6" t="s">
        <v>5</v>
      </c>
      <c r="Q44" s="6" t="s">
        <v>6</v>
      </c>
      <c r="R44" s="6" t="s">
        <v>5</v>
      </c>
      <c r="S44" s="7" t="s">
        <v>6</v>
      </c>
      <c r="T44" s="7" t="s">
        <v>5</v>
      </c>
      <c r="U44" s="5" t="s">
        <v>6</v>
      </c>
      <c r="V44" s="5" t="s">
        <v>5</v>
      </c>
      <c r="W44" s="139" t="s">
        <v>6</v>
      </c>
      <c r="X44" s="139" t="s">
        <v>5</v>
      </c>
    </row>
    <row r="45" spans="1:24" ht="12.75">
      <c r="A45" s="8" t="s">
        <v>111</v>
      </c>
      <c r="B45" s="48">
        <v>32</v>
      </c>
      <c r="C45" s="48">
        <v>1</v>
      </c>
      <c r="D45" s="49">
        <v>12</v>
      </c>
      <c r="E45" s="49">
        <v>1</v>
      </c>
      <c r="F45" s="119">
        <f>B45-D45</f>
        <v>20</v>
      </c>
      <c r="G45" s="119">
        <f>C45-E45</f>
        <v>0</v>
      </c>
      <c r="H45" s="50">
        <v>28</v>
      </c>
      <c r="I45" s="50">
        <v>1</v>
      </c>
      <c r="J45" s="60">
        <v>24</v>
      </c>
      <c r="K45" s="60">
        <v>1</v>
      </c>
      <c r="L45" s="60"/>
      <c r="M45" s="50">
        <v>23</v>
      </c>
      <c r="N45" s="50">
        <v>1</v>
      </c>
      <c r="O45" s="48">
        <v>28</v>
      </c>
      <c r="P45" s="48">
        <v>1</v>
      </c>
      <c r="Q45" s="48">
        <v>17</v>
      </c>
      <c r="R45" s="48">
        <v>1</v>
      </c>
      <c r="S45" s="48">
        <f>M45+O45+Q45</f>
        <v>68</v>
      </c>
      <c r="T45" s="48">
        <f>N45+P45+R45</f>
        <v>3</v>
      </c>
      <c r="U45" s="49">
        <v>86</v>
      </c>
      <c r="V45" s="49">
        <v>3</v>
      </c>
      <c r="W45" s="119">
        <f>S45-U45</f>
        <v>-18</v>
      </c>
      <c r="X45" s="119">
        <f>T45-V45</f>
        <v>0</v>
      </c>
    </row>
    <row r="46" spans="1:24" s="163" customFormat="1" ht="11.25">
      <c r="A46" s="159" t="s">
        <v>4</v>
      </c>
      <c r="B46" s="159">
        <f aca="true" t="shared" si="12" ref="B46:I46">SUM(B45:B45)</f>
        <v>32</v>
      </c>
      <c r="C46" s="159">
        <f t="shared" si="12"/>
        <v>1</v>
      </c>
      <c r="D46" s="160">
        <f t="shared" si="12"/>
        <v>12</v>
      </c>
      <c r="E46" s="160">
        <f t="shared" si="12"/>
        <v>1</v>
      </c>
      <c r="F46" s="119">
        <f t="shared" si="12"/>
        <v>20</v>
      </c>
      <c r="G46" s="119">
        <f t="shared" si="12"/>
        <v>0</v>
      </c>
      <c r="H46" s="161">
        <f t="shared" si="12"/>
        <v>28</v>
      </c>
      <c r="I46" s="161">
        <f t="shared" si="12"/>
        <v>1</v>
      </c>
      <c r="J46" s="162">
        <f>SUM(J45:J45)</f>
        <v>24</v>
      </c>
      <c r="K46" s="162">
        <f>SUM(K45:K45)</f>
        <v>1</v>
      </c>
      <c r="L46" s="162"/>
      <c r="M46" s="161">
        <f aca="true" t="shared" si="13" ref="M46:X46">SUM(M45:M45)</f>
        <v>23</v>
      </c>
      <c r="N46" s="161">
        <f t="shared" si="13"/>
        <v>1</v>
      </c>
      <c r="O46" s="161">
        <f t="shared" si="13"/>
        <v>28</v>
      </c>
      <c r="P46" s="161">
        <f t="shared" si="13"/>
        <v>1</v>
      </c>
      <c r="Q46" s="161">
        <f t="shared" si="13"/>
        <v>17</v>
      </c>
      <c r="R46" s="161">
        <f t="shared" si="13"/>
        <v>1</v>
      </c>
      <c r="S46" s="161">
        <f t="shared" si="13"/>
        <v>68</v>
      </c>
      <c r="T46" s="161">
        <f t="shared" si="13"/>
        <v>3</v>
      </c>
      <c r="U46" s="160">
        <f t="shared" si="13"/>
        <v>86</v>
      </c>
      <c r="V46" s="160">
        <f t="shared" si="13"/>
        <v>3</v>
      </c>
      <c r="W46" s="119">
        <f t="shared" si="13"/>
        <v>-18</v>
      </c>
      <c r="X46" s="119">
        <f t="shared" si="13"/>
        <v>0</v>
      </c>
    </row>
    <row r="48" spans="1:24" ht="12.75">
      <c r="A48" s="159" t="s">
        <v>424</v>
      </c>
      <c r="B48" s="159">
        <f>B10+B16+B22+B28+B34+B40+B46</f>
        <v>393</v>
      </c>
      <c r="C48" s="159">
        <f aca="true" t="shared" si="14" ref="C48:X48">C10+C16+C22+C28+C34+C40+C46</f>
        <v>14</v>
      </c>
      <c r="D48" s="160">
        <f t="shared" si="14"/>
        <v>335</v>
      </c>
      <c r="E48" s="160">
        <f t="shared" si="14"/>
        <v>13</v>
      </c>
      <c r="F48" s="119">
        <f t="shared" si="14"/>
        <v>58</v>
      </c>
      <c r="G48" s="119">
        <f t="shared" si="14"/>
        <v>1</v>
      </c>
      <c r="H48" s="161">
        <f t="shared" si="14"/>
        <v>327</v>
      </c>
      <c r="I48" s="161">
        <f t="shared" si="14"/>
        <v>13</v>
      </c>
      <c r="J48" s="162">
        <f t="shared" si="14"/>
        <v>307</v>
      </c>
      <c r="K48" s="162">
        <f t="shared" si="14"/>
        <v>12</v>
      </c>
      <c r="L48" s="162"/>
      <c r="M48" s="161">
        <f t="shared" si="14"/>
        <v>297</v>
      </c>
      <c r="N48" s="161">
        <f t="shared" si="14"/>
        <v>13</v>
      </c>
      <c r="O48" s="161">
        <f t="shared" si="14"/>
        <v>329</v>
      </c>
      <c r="P48" s="161">
        <f t="shared" si="14"/>
        <v>15</v>
      </c>
      <c r="Q48" s="161">
        <f t="shared" si="14"/>
        <v>332</v>
      </c>
      <c r="R48" s="161">
        <f t="shared" si="14"/>
        <v>15</v>
      </c>
      <c r="S48" s="161">
        <f t="shared" si="14"/>
        <v>958</v>
      </c>
      <c r="T48" s="161">
        <f t="shared" si="14"/>
        <v>43</v>
      </c>
      <c r="U48" s="160">
        <f t="shared" si="14"/>
        <v>1005</v>
      </c>
      <c r="V48" s="160">
        <f t="shared" si="14"/>
        <v>44</v>
      </c>
      <c r="W48" s="119">
        <f t="shared" si="14"/>
        <v>-47</v>
      </c>
      <c r="X48" s="119">
        <f t="shared" si="14"/>
        <v>-1</v>
      </c>
    </row>
  </sheetData>
  <mergeCells count="106">
    <mergeCell ref="W31:X31"/>
    <mergeCell ref="O31:P31"/>
    <mergeCell ref="Q31:R31"/>
    <mergeCell ref="S31:T31"/>
    <mergeCell ref="U31:V31"/>
    <mergeCell ref="A29:A30"/>
    <mergeCell ref="B30:I30"/>
    <mergeCell ref="M30:X30"/>
    <mergeCell ref="A31:A32"/>
    <mergeCell ref="B31:C31"/>
    <mergeCell ref="D31:E31"/>
    <mergeCell ref="F31:G31"/>
    <mergeCell ref="H31:I31"/>
    <mergeCell ref="J31:K31"/>
    <mergeCell ref="M31:N31"/>
    <mergeCell ref="Q25:R25"/>
    <mergeCell ref="S25:T25"/>
    <mergeCell ref="U25:V25"/>
    <mergeCell ref="W25:X25"/>
    <mergeCell ref="H25:I25"/>
    <mergeCell ref="J25:K25"/>
    <mergeCell ref="M25:N25"/>
    <mergeCell ref="O25:P25"/>
    <mergeCell ref="A25:A26"/>
    <mergeCell ref="B25:C25"/>
    <mergeCell ref="D25:E25"/>
    <mergeCell ref="F25:G25"/>
    <mergeCell ref="W19:X19"/>
    <mergeCell ref="A23:A24"/>
    <mergeCell ref="B24:I24"/>
    <mergeCell ref="M24:X24"/>
    <mergeCell ref="O19:P19"/>
    <mergeCell ref="Q19:R19"/>
    <mergeCell ref="S19:T19"/>
    <mergeCell ref="U19:V19"/>
    <mergeCell ref="A17:A18"/>
    <mergeCell ref="B18:I18"/>
    <mergeCell ref="M18:X18"/>
    <mergeCell ref="A19:A20"/>
    <mergeCell ref="B19:C19"/>
    <mergeCell ref="D19:E19"/>
    <mergeCell ref="F19:G19"/>
    <mergeCell ref="H19:I19"/>
    <mergeCell ref="J19:K19"/>
    <mergeCell ref="M19:N19"/>
    <mergeCell ref="Q13:R13"/>
    <mergeCell ref="S13:T13"/>
    <mergeCell ref="U13:V13"/>
    <mergeCell ref="W13:X13"/>
    <mergeCell ref="H13:I13"/>
    <mergeCell ref="J13:K13"/>
    <mergeCell ref="M13:N13"/>
    <mergeCell ref="O13:P13"/>
    <mergeCell ref="A13:A14"/>
    <mergeCell ref="B13:C13"/>
    <mergeCell ref="D13:E13"/>
    <mergeCell ref="F13:G13"/>
    <mergeCell ref="A5:A6"/>
    <mergeCell ref="A11:A12"/>
    <mergeCell ref="B12:I12"/>
    <mergeCell ref="M12:X12"/>
    <mergeCell ref="S7:T7"/>
    <mergeCell ref="U7:V7"/>
    <mergeCell ref="B6:I6"/>
    <mergeCell ref="M6:X6"/>
    <mergeCell ref="J7:K7"/>
    <mergeCell ref="A1:X1"/>
    <mergeCell ref="A7:A8"/>
    <mergeCell ref="H7:I7"/>
    <mergeCell ref="M7:N7"/>
    <mergeCell ref="Q7:R7"/>
    <mergeCell ref="W7:X7"/>
    <mergeCell ref="B7:C7"/>
    <mergeCell ref="F7:G7"/>
    <mergeCell ref="D7:E7"/>
    <mergeCell ref="O7:P7"/>
    <mergeCell ref="A35:A36"/>
    <mergeCell ref="B36:I36"/>
    <mergeCell ref="M36:X36"/>
    <mergeCell ref="A37:A38"/>
    <mergeCell ref="B37:C37"/>
    <mergeCell ref="D37:E37"/>
    <mergeCell ref="F37:G37"/>
    <mergeCell ref="H37:I37"/>
    <mergeCell ref="J37:K37"/>
    <mergeCell ref="M37:N37"/>
    <mergeCell ref="W37:X37"/>
    <mergeCell ref="A41:A42"/>
    <mergeCell ref="B42:I42"/>
    <mergeCell ref="M42:X42"/>
    <mergeCell ref="O37:P37"/>
    <mergeCell ref="Q37:R37"/>
    <mergeCell ref="S37:T37"/>
    <mergeCell ref="U37:V37"/>
    <mergeCell ref="A43:A44"/>
    <mergeCell ref="B43:C43"/>
    <mergeCell ref="D43:E43"/>
    <mergeCell ref="F43:G43"/>
    <mergeCell ref="H43:I43"/>
    <mergeCell ref="J43:K43"/>
    <mergeCell ref="M43:N43"/>
    <mergeCell ref="O43:P43"/>
    <mergeCell ref="Q43:R43"/>
    <mergeCell ref="S43:T43"/>
    <mergeCell ref="U43:V43"/>
    <mergeCell ref="W43:X43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9"/>
  <sheetViews>
    <sheetView showGridLines="0" zoomScale="115" zoomScaleNormal="115" workbookViewId="0" topLeftCell="A34">
      <selection activeCell="L40" sqref="L4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8515625" style="0" hidden="1" customWidth="1"/>
    <col min="11" max="11" width="6.1406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4" ht="15">
      <c r="A3" s="3" t="s">
        <v>284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9" t="s">
        <v>122</v>
      </c>
      <c r="B8" s="48">
        <v>260</v>
      </c>
      <c r="C8" s="48">
        <v>10</v>
      </c>
      <c r="D8" s="49">
        <v>248</v>
      </c>
      <c r="E8" s="49">
        <v>10</v>
      </c>
      <c r="F8" s="119">
        <f aca="true" t="shared" si="0" ref="F8:G13">B8-D8</f>
        <v>12</v>
      </c>
      <c r="G8" s="119">
        <f t="shared" si="0"/>
        <v>0</v>
      </c>
      <c r="H8" s="50">
        <v>181</v>
      </c>
      <c r="I8" s="50">
        <v>10</v>
      </c>
      <c r="J8" s="60">
        <v>183</v>
      </c>
      <c r="K8" s="60">
        <v>9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123</v>
      </c>
      <c r="B9" s="48">
        <v>206</v>
      </c>
      <c r="C9" s="48">
        <v>8</v>
      </c>
      <c r="D9" s="49">
        <v>221</v>
      </c>
      <c r="E9" s="49">
        <v>9</v>
      </c>
      <c r="F9" s="119">
        <f t="shared" si="0"/>
        <v>-15</v>
      </c>
      <c r="G9" s="119">
        <f t="shared" si="0"/>
        <v>-1</v>
      </c>
      <c r="H9" s="50">
        <v>209</v>
      </c>
      <c r="I9" s="50">
        <v>8</v>
      </c>
      <c r="J9" s="60">
        <v>219</v>
      </c>
      <c r="K9" s="60">
        <v>10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9" t="s">
        <v>121</v>
      </c>
      <c r="B10" s="48">
        <v>149</v>
      </c>
      <c r="C10" s="48">
        <v>6</v>
      </c>
      <c r="D10" s="49">
        <v>129</v>
      </c>
      <c r="E10" s="49">
        <v>5</v>
      </c>
      <c r="F10" s="119">
        <f t="shared" si="0"/>
        <v>20</v>
      </c>
      <c r="G10" s="119">
        <f t="shared" si="0"/>
        <v>1</v>
      </c>
      <c r="H10" s="50">
        <v>116</v>
      </c>
      <c r="I10" s="50">
        <v>5</v>
      </c>
      <c r="J10" s="60">
        <v>117</v>
      </c>
      <c r="K10" s="60">
        <v>5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358</v>
      </c>
      <c r="B11" s="48">
        <v>90</v>
      </c>
      <c r="C11" s="48">
        <v>4</v>
      </c>
      <c r="D11" s="49">
        <v>80</v>
      </c>
      <c r="E11" s="49">
        <v>4</v>
      </c>
      <c r="F11" s="119">
        <f t="shared" si="0"/>
        <v>10</v>
      </c>
      <c r="G11" s="119">
        <f t="shared" si="0"/>
        <v>0</v>
      </c>
      <c r="H11" s="50">
        <v>78</v>
      </c>
      <c r="I11" s="50">
        <v>3</v>
      </c>
      <c r="J11" s="60">
        <v>59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359</v>
      </c>
      <c r="B12" s="48">
        <v>90</v>
      </c>
      <c r="C12" s="48">
        <v>4</v>
      </c>
      <c r="D12" s="49">
        <v>114</v>
      </c>
      <c r="E12" s="49">
        <v>5</v>
      </c>
      <c r="F12" s="119">
        <f t="shared" si="0"/>
        <v>-24</v>
      </c>
      <c r="G12" s="119">
        <f t="shared" si="0"/>
        <v>-1</v>
      </c>
      <c r="H12" s="50">
        <v>96</v>
      </c>
      <c r="I12" s="50">
        <v>5</v>
      </c>
      <c r="J12" s="60">
        <v>88</v>
      </c>
      <c r="K12" s="60">
        <v>5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8</v>
      </c>
      <c r="B13" s="48">
        <v>55</v>
      </c>
      <c r="C13" s="48">
        <v>2</v>
      </c>
      <c r="D13" s="49">
        <v>68</v>
      </c>
      <c r="E13" s="49">
        <v>3</v>
      </c>
      <c r="F13" s="119">
        <f t="shared" si="0"/>
        <v>-13</v>
      </c>
      <c r="G13" s="119">
        <f t="shared" si="0"/>
        <v>-1</v>
      </c>
      <c r="H13" s="50">
        <v>59</v>
      </c>
      <c r="I13" s="50">
        <v>2</v>
      </c>
      <c r="J13" s="60">
        <v>42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s="168" customFormat="1" ht="12.75">
      <c r="A14" s="167" t="s">
        <v>4</v>
      </c>
      <c r="B14" s="159">
        <f aca="true" t="shared" si="1" ref="B14:K14">SUM(B8:B13)</f>
        <v>850</v>
      </c>
      <c r="C14" s="159">
        <f t="shared" si="1"/>
        <v>34</v>
      </c>
      <c r="D14" s="160">
        <f t="shared" si="1"/>
        <v>860</v>
      </c>
      <c r="E14" s="160">
        <f t="shared" si="1"/>
        <v>36</v>
      </c>
      <c r="F14" s="119">
        <f t="shared" si="1"/>
        <v>-10</v>
      </c>
      <c r="G14" s="119">
        <f t="shared" si="1"/>
        <v>-2</v>
      </c>
      <c r="H14" s="161">
        <f t="shared" si="1"/>
        <v>739</v>
      </c>
      <c r="I14" s="161">
        <f t="shared" si="1"/>
        <v>33</v>
      </c>
      <c r="J14" s="162">
        <f t="shared" si="1"/>
        <v>708</v>
      </c>
      <c r="K14" s="162">
        <f t="shared" si="1"/>
        <v>34</v>
      </c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87"/>
      <c r="W14" s="187"/>
    </row>
    <row r="15" spans="1:23" ht="12.75">
      <c r="A15" s="84"/>
      <c r="B15" s="440" t="s">
        <v>182</v>
      </c>
      <c r="C15" s="440"/>
      <c r="D15" s="440"/>
      <c r="E15" s="440"/>
      <c r="F15" s="440"/>
      <c r="G15" s="440"/>
      <c r="H15" s="440"/>
      <c r="I15" s="441"/>
      <c r="J15" s="58"/>
      <c r="K15" s="58"/>
      <c r="L15" s="438" t="s">
        <v>181</v>
      </c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</row>
    <row r="16" spans="1:23" ht="12.75">
      <c r="A16" s="85"/>
      <c r="B16" s="442"/>
      <c r="C16" s="442"/>
      <c r="D16" s="442"/>
      <c r="E16" s="442"/>
      <c r="F16" s="442"/>
      <c r="G16" s="442"/>
      <c r="H16" s="442"/>
      <c r="I16" s="443"/>
      <c r="J16" s="81"/>
      <c r="K16" s="81"/>
      <c r="L16" s="379" t="s">
        <v>30</v>
      </c>
      <c r="M16" s="380"/>
      <c r="N16" s="379" t="s">
        <v>31</v>
      </c>
      <c r="O16" s="380"/>
      <c r="P16" s="379" t="s">
        <v>32</v>
      </c>
      <c r="Q16" s="380"/>
      <c r="R16" s="414" t="s">
        <v>414</v>
      </c>
      <c r="S16" s="415"/>
      <c r="T16" s="416" t="s">
        <v>417</v>
      </c>
      <c r="U16" s="417"/>
      <c r="V16" s="402" t="s">
        <v>3</v>
      </c>
      <c r="W16" s="402"/>
    </row>
    <row r="17" spans="1:23" ht="12.75">
      <c r="A17" s="86"/>
      <c r="B17" s="444"/>
      <c r="C17" s="444"/>
      <c r="D17" s="444"/>
      <c r="E17" s="444"/>
      <c r="F17" s="444"/>
      <c r="G17" s="444"/>
      <c r="H17" s="444"/>
      <c r="I17" s="445"/>
      <c r="J17" s="83"/>
      <c r="K17" s="83"/>
      <c r="L17" s="6" t="s">
        <v>6</v>
      </c>
      <c r="M17" s="6" t="s">
        <v>5</v>
      </c>
      <c r="N17" s="6" t="s">
        <v>6</v>
      </c>
      <c r="O17" s="6" t="s">
        <v>5</v>
      </c>
      <c r="P17" s="6" t="s">
        <v>6</v>
      </c>
      <c r="Q17" s="6" t="s">
        <v>5</v>
      </c>
      <c r="R17" s="7" t="s">
        <v>6</v>
      </c>
      <c r="S17" s="7" t="s">
        <v>5</v>
      </c>
      <c r="T17" s="5" t="s">
        <v>6</v>
      </c>
      <c r="U17" s="5" t="s">
        <v>5</v>
      </c>
      <c r="V17" s="139" t="s">
        <v>6</v>
      </c>
      <c r="W17" s="139" t="s">
        <v>5</v>
      </c>
    </row>
    <row r="18" spans="1:23" ht="12.75">
      <c r="A18" s="11" t="s">
        <v>121</v>
      </c>
      <c r="B18" s="427" t="s">
        <v>285</v>
      </c>
      <c r="C18" s="428"/>
      <c r="D18" s="428"/>
      <c r="E18" s="428"/>
      <c r="F18" s="428"/>
      <c r="G18" s="428"/>
      <c r="H18" s="428"/>
      <c r="I18" s="429"/>
      <c r="J18" s="80"/>
      <c r="K18" s="80"/>
      <c r="L18" s="50"/>
      <c r="M18" s="50"/>
      <c r="N18" s="48"/>
      <c r="O18" s="48"/>
      <c r="P18" s="48"/>
      <c r="Q18" s="48"/>
      <c r="R18" s="48">
        <f>L18+N18+P18</f>
        <v>0</v>
      </c>
      <c r="S18" s="48">
        <f>M18+O18+Q18</f>
        <v>0</v>
      </c>
      <c r="T18" s="49">
        <v>45</v>
      </c>
      <c r="U18" s="49">
        <v>2</v>
      </c>
      <c r="V18" s="191">
        <f>R18-T18</f>
        <v>-45</v>
      </c>
      <c r="W18" s="191">
        <f>S18-U18</f>
        <v>-2</v>
      </c>
    </row>
    <row r="19" spans="1:23" ht="12.75">
      <c r="A19" s="426" t="s">
        <v>4</v>
      </c>
      <c r="B19" s="426"/>
      <c r="C19" s="426"/>
      <c r="D19" s="426"/>
      <c r="E19" s="426"/>
      <c r="F19" s="426"/>
      <c r="G19" s="426"/>
      <c r="H19" s="426"/>
      <c r="I19" s="426"/>
      <c r="J19" s="169"/>
      <c r="K19" s="169"/>
      <c r="L19" s="170">
        <f>SUM(L18:L18)</f>
        <v>0</v>
      </c>
      <c r="M19" s="170">
        <f>SUM(M18:M18)</f>
        <v>0</v>
      </c>
      <c r="N19" s="170">
        <f>SUM(N18:N18)</f>
        <v>0</v>
      </c>
      <c r="O19" s="170">
        <f>SUM(O18:O18)</f>
        <v>0</v>
      </c>
      <c r="P19" s="170">
        <f>SUM(P18:P18)</f>
        <v>0</v>
      </c>
      <c r="Q19" s="170">
        <f aca="true" t="shared" si="2" ref="Q19:W19">SUM(Q18:Q18)</f>
        <v>0</v>
      </c>
      <c r="R19" s="170">
        <f t="shared" si="2"/>
        <v>0</v>
      </c>
      <c r="S19" s="170">
        <f t="shared" si="2"/>
        <v>0</v>
      </c>
      <c r="T19" s="171">
        <f t="shared" si="2"/>
        <v>45</v>
      </c>
      <c r="U19" s="171">
        <f t="shared" si="2"/>
        <v>2</v>
      </c>
      <c r="V19" s="188">
        <f t="shared" si="2"/>
        <v>-45</v>
      </c>
      <c r="W19" s="188">
        <f t="shared" si="2"/>
        <v>-2</v>
      </c>
    </row>
    <row r="20" spans="1:23" ht="12.75">
      <c r="A20" s="63" t="s">
        <v>122</v>
      </c>
      <c r="B20" s="430" t="s">
        <v>286</v>
      </c>
      <c r="C20" s="431"/>
      <c r="D20" s="431"/>
      <c r="E20" s="431"/>
      <c r="F20" s="431"/>
      <c r="G20" s="431"/>
      <c r="H20" s="431"/>
      <c r="I20" s="432"/>
      <c r="J20" s="80"/>
      <c r="K20" s="80"/>
      <c r="L20" s="64"/>
      <c r="M20" s="64"/>
      <c r="N20" s="64"/>
      <c r="O20" s="64"/>
      <c r="P20" s="64">
        <v>113</v>
      </c>
      <c r="Q20" s="64">
        <v>5</v>
      </c>
      <c r="R20" s="48">
        <f aca="true" t="shared" si="3" ref="R20:R25">L20+N20+P20</f>
        <v>113</v>
      </c>
      <c r="S20" s="48">
        <f aca="true" t="shared" si="4" ref="S20:S25">M20+O20+Q20</f>
        <v>5</v>
      </c>
      <c r="T20" s="66">
        <v>201</v>
      </c>
      <c r="U20" s="66">
        <v>10</v>
      </c>
      <c r="V20" s="191">
        <f aca="true" t="shared" si="5" ref="V20:W25">R20-T20</f>
        <v>-88</v>
      </c>
      <c r="W20" s="191">
        <f t="shared" si="5"/>
        <v>-5</v>
      </c>
    </row>
    <row r="21" spans="1:23" ht="12.75">
      <c r="A21" s="8" t="s">
        <v>123</v>
      </c>
      <c r="B21" s="427"/>
      <c r="C21" s="428"/>
      <c r="D21" s="428"/>
      <c r="E21" s="428"/>
      <c r="F21" s="428"/>
      <c r="G21" s="428"/>
      <c r="H21" s="428"/>
      <c r="I21" s="429"/>
      <c r="J21" s="80"/>
      <c r="K21" s="80"/>
      <c r="L21" s="50"/>
      <c r="M21" s="50"/>
      <c r="N21" s="48"/>
      <c r="O21" s="48"/>
      <c r="P21" s="48">
        <v>138</v>
      </c>
      <c r="Q21" s="48">
        <v>7</v>
      </c>
      <c r="R21" s="48">
        <f t="shared" si="3"/>
        <v>138</v>
      </c>
      <c r="S21" s="48">
        <f t="shared" si="4"/>
        <v>7</v>
      </c>
      <c r="T21" s="49">
        <v>268</v>
      </c>
      <c r="U21" s="49">
        <v>13</v>
      </c>
      <c r="V21" s="191">
        <f t="shared" si="5"/>
        <v>-130</v>
      </c>
      <c r="W21" s="191">
        <f t="shared" si="5"/>
        <v>-6</v>
      </c>
    </row>
    <row r="22" spans="1:23" ht="12.75">
      <c r="A22" s="11" t="s">
        <v>121</v>
      </c>
      <c r="B22" s="427"/>
      <c r="C22" s="428"/>
      <c r="D22" s="428"/>
      <c r="E22" s="428"/>
      <c r="F22" s="428"/>
      <c r="G22" s="428"/>
      <c r="H22" s="428"/>
      <c r="I22" s="429"/>
      <c r="J22" s="80"/>
      <c r="K22" s="80"/>
      <c r="L22" s="50"/>
      <c r="M22" s="50"/>
      <c r="N22" s="48"/>
      <c r="O22" s="48"/>
      <c r="P22" s="48">
        <v>90</v>
      </c>
      <c r="Q22" s="48">
        <v>4</v>
      </c>
      <c r="R22" s="48">
        <f t="shared" si="3"/>
        <v>90</v>
      </c>
      <c r="S22" s="48">
        <f t="shared" si="4"/>
        <v>4</v>
      </c>
      <c r="T22" s="49">
        <v>148</v>
      </c>
      <c r="U22" s="49">
        <v>7</v>
      </c>
      <c r="V22" s="191">
        <f t="shared" si="5"/>
        <v>-58</v>
      </c>
      <c r="W22" s="191">
        <f t="shared" si="5"/>
        <v>-3</v>
      </c>
    </row>
    <row r="23" spans="1:23" ht="12.75">
      <c r="A23" s="10" t="s">
        <v>358</v>
      </c>
      <c r="B23" s="427"/>
      <c r="C23" s="428"/>
      <c r="D23" s="428"/>
      <c r="E23" s="428"/>
      <c r="F23" s="428"/>
      <c r="G23" s="428"/>
      <c r="H23" s="428"/>
      <c r="I23" s="429"/>
      <c r="J23" s="80"/>
      <c r="K23" s="80"/>
      <c r="L23" s="50"/>
      <c r="M23" s="50"/>
      <c r="N23" s="48"/>
      <c r="O23" s="48"/>
      <c r="P23" s="48">
        <v>48</v>
      </c>
      <c r="Q23" s="48">
        <v>3</v>
      </c>
      <c r="R23" s="48">
        <f t="shared" si="3"/>
        <v>48</v>
      </c>
      <c r="S23" s="48">
        <f t="shared" si="4"/>
        <v>3</v>
      </c>
      <c r="T23" s="49">
        <v>89</v>
      </c>
      <c r="U23" s="49">
        <v>4</v>
      </c>
      <c r="V23" s="191">
        <f t="shared" si="5"/>
        <v>-41</v>
      </c>
      <c r="W23" s="191">
        <f t="shared" si="5"/>
        <v>-1</v>
      </c>
    </row>
    <row r="24" spans="1:23" ht="12.75">
      <c r="A24" s="11" t="s">
        <v>359</v>
      </c>
      <c r="B24" s="427"/>
      <c r="C24" s="428"/>
      <c r="D24" s="428"/>
      <c r="E24" s="428"/>
      <c r="F24" s="428"/>
      <c r="G24" s="428"/>
      <c r="H24" s="428"/>
      <c r="I24" s="429"/>
      <c r="J24" s="80"/>
      <c r="K24" s="80"/>
      <c r="L24" s="50"/>
      <c r="M24" s="50"/>
      <c r="N24" s="48"/>
      <c r="O24" s="48"/>
      <c r="P24" s="48">
        <v>44</v>
      </c>
      <c r="Q24" s="48">
        <v>2</v>
      </c>
      <c r="R24" s="48">
        <f t="shared" si="3"/>
        <v>44</v>
      </c>
      <c r="S24" s="48">
        <f t="shared" si="4"/>
        <v>2</v>
      </c>
      <c r="T24" s="49">
        <v>101</v>
      </c>
      <c r="U24" s="49">
        <v>5</v>
      </c>
      <c r="V24" s="191">
        <f t="shared" si="5"/>
        <v>-57</v>
      </c>
      <c r="W24" s="191">
        <f t="shared" si="5"/>
        <v>-3</v>
      </c>
    </row>
    <row r="25" spans="1:23" ht="12.75">
      <c r="A25" s="247" t="s">
        <v>8</v>
      </c>
      <c r="B25" s="427"/>
      <c r="C25" s="428"/>
      <c r="D25" s="428"/>
      <c r="E25" s="428"/>
      <c r="F25" s="428"/>
      <c r="G25" s="428"/>
      <c r="H25" s="428"/>
      <c r="I25" s="429"/>
      <c r="J25" s="80"/>
      <c r="K25" s="80"/>
      <c r="L25" s="68"/>
      <c r="M25" s="68"/>
      <c r="N25" s="69"/>
      <c r="O25" s="69"/>
      <c r="P25" s="69">
        <v>35</v>
      </c>
      <c r="Q25" s="69">
        <v>2</v>
      </c>
      <c r="R25" s="48">
        <f t="shared" si="3"/>
        <v>35</v>
      </c>
      <c r="S25" s="48">
        <f t="shared" si="4"/>
        <v>2</v>
      </c>
      <c r="T25" s="70">
        <v>70</v>
      </c>
      <c r="U25" s="70">
        <v>4</v>
      </c>
      <c r="V25" s="191">
        <f t="shared" si="5"/>
        <v>-35</v>
      </c>
      <c r="W25" s="191">
        <f t="shared" si="5"/>
        <v>-2</v>
      </c>
    </row>
    <row r="26" spans="1:23" ht="12.75">
      <c r="A26" s="426" t="s">
        <v>4</v>
      </c>
      <c r="B26" s="426"/>
      <c r="C26" s="426"/>
      <c r="D26" s="426"/>
      <c r="E26" s="426"/>
      <c r="F26" s="426"/>
      <c r="G26" s="426"/>
      <c r="H26" s="426"/>
      <c r="I26" s="426"/>
      <c r="J26" s="169"/>
      <c r="K26" s="169"/>
      <c r="L26" s="170">
        <f aca="true" t="shared" si="6" ref="L26:W26">SUM(L20:L25)</f>
        <v>0</v>
      </c>
      <c r="M26" s="170">
        <f>SUM(M20:M25)</f>
        <v>0</v>
      </c>
      <c r="N26" s="170">
        <f>SUM(N20:N25)</f>
        <v>0</v>
      </c>
      <c r="O26" s="170">
        <f>SUM(O20:O25)</f>
        <v>0</v>
      </c>
      <c r="P26" s="170">
        <f>SUM(P20:P25)</f>
        <v>468</v>
      </c>
      <c r="Q26" s="170">
        <f>SUM(Q20:Q25)</f>
        <v>23</v>
      </c>
      <c r="R26" s="170">
        <f t="shared" si="6"/>
        <v>468</v>
      </c>
      <c r="S26" s="170">
        <f t="shared" si="6"/>
        <v>23</v>
      </c>
      <c r="T26" s="171">
        <f t="shared" si="6"/>
        <v>877</v>
      </c>
      <c r="U26" s="171">
        <f t="shared" si="6"/>
        <v>43</v>
      </c>
      <c r="V26" s="188">
        <f t="shared" si="6"/>
        <v>-409</v>
      </c>
      <c r="W26" s="188">
        <f t="shared" si="6"/>
        <v>-20</v>
      </c>
    </row>
    <row r="27" spans="1:23" s="168" customFormat="1" ht="12.75" customHeight="1">
      <c r="A27" s="63" t="s">
        <v>122</v>
      </c>
      <c r="B27" s="430" t="s">
        <v>61</v>
      </c>
      <c r="C27" s="431"/>
      <c r="D27" s="431"/>
      <c r="E27" s="431"/>
      <c r="F27" s="431"/>
      <c r="G27" s="431"/>
      <c r="H27" s="431"/>
      <c r="I27" s="432"/>
      <c r="J27" s="80"/>
      <c r="K27" s="80"/>
      <c r="L27" s="64">
        <v>49</v>
      </c>
      <c r="M27" s="64">
        <v>2</v>
      </c>
      <c r="N27" s="64">
        <v>54</v>
      </c>
      <c r="O27" s="64">
        <v>2</v>
      </c>
      <c r="P27" s="64"/>
      <c r="Q27" s="64"/>
      <c r="R27" s="48">
        <f aca="true" t="shared" si="7" ref="R27:S31">L27+N27+P27</f>
        <v>103</v>
      </c>
      <c r="S27" s="48">
        <f t="shared" si="7"/>
        <v>4</v>
      </c>
      <c r="T27" s="66">
        <v>57</v>
      </c>
      <c r="U27" s="66">
        <v>2</v>
      </c>
      <c r="V27" s="191">
        <f aca="true" t="shared" si="8" ref="V27:W31">R27-T27</f>
        <v>46</v>
      </c>
      <c r="W27" s="191">
        <f t="shared" si="8"/>
        <v>2</v>
      </c>
    </row>
    <row r="28" spans="1:23" s="168" customFormat="1" ht="12.75" customHeight="1">
      <c r="A28" s="8" t="s">
        <v>123</v>
      </c>
      <c r="B28" s="427"/>
      <c r="C28" s="428"/>
      <c r="D28" s="428"/>
      <c r="E28" s="428"/>
      <c r="F28" s="428"/>
      <c r="G28" s="428"/>
      <c r="H28" s="428"/>
      <c r="I28" s="429"/>
      <c r="J28" s="80"/>
      <c r="K28" s="80"/>
      <c r="L28" s="64">
        <v>74</v>
      </c>
      <c r="M28" s="64">
        <v>3</v>
      </c>
      <c r="N28" s="64">
        <v>38</v>
      </c>
      <c r="O28" s="64">
        <v>2</v>
      </c>
      <c r="P28" s="64"/>
      <c r="Q28" s="64"/>
      <c r="R28" s="48">
        <f t="shared" si="7"/>
        <v>112</v>
      </c>
      <c r="S28" s="48">
        <f t="shared" si="7"/>
        <v>5</v>
      </c>
      <c r="T28" s="66">
        <v>43</v>
      </c>
      <c r="U28" s="66">
        <v>2</v>
      </c>
      <c r="V28" s="191">
        <f t="shared" si="8"/>
        <v>69</v>
      </c>
      <c r="W28" s="191">
        <f t="shared" si="8"/>
        <v>3</v>
      </c>
    </row>
    <row r="29" spans="1:23" s="168" customFormat="1" ht="12.75" customHeight="1">
      <c r="A29" s="11" t="s">
        <v>121</v>
      </c>
      <c r="B29" s="427"/>
      <c r="C29" s="428"/>
      <c r="D29" s="428"/>
      <c r="E29" s="428"/>
      <c r="F29" s="428"/>
      <c r="G29" s="428"/>
      <c r="H29" s="428"/>
      <c r="I29" s="429"/>
      <c r="J29" s="80"/>
      <c r="K29" s="80"/>
      <c r="L29" s="64">
        <v>46</v>
      </c>
      <c r="M29" s="64">
        <v>2</v>
      </c>
      <c r="N29" s="64">
        <v>36</v>
      </c>
      <c r="O29" s="64">
        <v>2</v>
      </c>
      <c r="P29" s="64"/>
      <c r="Q29" s="64"/>
      <c r="R29" s="48">
        <f t="shared" si="7"/>
        <v>82</v>
      </c>
      <c r="S29" s="48">
        <f t="shared" si="7"/>
        <v>4</v>
      </c>
      <c r="T29" s="66">
        <v>43</v>
      </c>
      <c r="U29" s="66">
        <v>2</v>
      </c>
      <c r="V29" s="191">
        <f t="shared" si="8"/>
        <v>39</v>
      </c>
      <c r="W29" s="191">
        <f t="shared" si="8"/>
        <v>2</v>
      </c>
    </row>
    <row r="30" spans="1:23" s="168" customFormat="1" ht="12.75" customHeight="1">
      <c r="A30" s="10" t="s">
        <v>358</v>
      </c>
      <c r="B30" s="427"/>
      <c r="C30" s="428"/>
      <c r="D30" s="428"/>
      <c r="E30" s="428"/>
      <c r="F30" s="428"/>
      <c r="G30" s="428"/>
      <c r="H30" s="428"/>
      <c r="I30" s="429"/>
      <c r="J30" s="80"/>
      <c r="K30" s="80"/>
      <c r="L30" s="64">
        <v>40</v>
      </c>
      <c r="M30" s="64">
        <v>2</v>
      </c>
      <c r="N30" s="64">
        <v>47</v>
      </c>
      <c r="O30" s="64">
        <v>2</v>
      </c>
      <c r="P30" s="64"/>
      <c r="Q30" s="64"/>
      <c r="R30" s="48">
        <f>L30+N30+P30</f>
        <v>87</v>
      </c>
      <c r="S30" s="48">
        <f>M30+O30+Q30</f>
        <v>4</v>
      </c>
      <c r="T30" s="66">
        <v>51</v>
      </c>
      <c r="U30" s="66">
        <v>2</v>
      </c>
      <c r="V30" s="191">
        <f>R30-T30</f>
        <v>36</v>
      </c>
      <c r="W30" s="191">
        <f>S30-U30</f>
        <v>2</v>
      </c>
    </row>
    <row r="31" spans="1:23" s="168" customFormat="1" ht="12.75" customHeight="1">
      <c r="A31" s="247" t="s">
        <v>8</v>
      </c>
      <c r="B31" s="433"/>
      <c r="C31" s="434"/>
      <c r="D31" s="434"/>
      <c r="E31" s="434"/>
      <c r="F31" s="434"/>
      <c r="G31" s="434"/>
      <c r="H31" s="434"/>
      <c r="I31" s="435"/>
      <c r="J31" s="80"/>
      <c r="K31" s="80"/>
      <c r="L31" s="64">
        <v>37</v>
      </c>
      <c r="M31" s="64">
        <v>2</v>
      </c>
      <c r="N31" s="64">
        <v>30</v>
      </c>
      <c r="O31" s="64">
        <v>2</v>
      </c>
      <c r="P31" s="64"/>
      <c r="Q31" s="64"/>
      <c r="R31" s="48">
        <f t="shared" si="7"/>
        <v>67</v>
      </c>
      <c r="S31" s="48">
        <f t="shared" si="7"/>
        <v>4</v>
      </c>
      <c r="T31" s="66">
        <v>36</v>
      </c>
      <c r="U31" s="66">
        <v>2</v>
      </c>
      <c r="V31" s="191">
        <f t="shared" si="8"/>
        <v>31</v>
      </c>
      <c r="W31" s="191">
        <f t="shared" si="8"/>
        <v>2</v>
      </c>
    </row>
    <row r="32" spans="1:23" ht="12.75">
      <c r="A32" s="426" t="s">
        <v>4</v>
      </c>
      <c r="B32" s="426"/>
      <c r="C32" s="426"/>
      <c r="D32" s="426"/>
      <c r="E32" s="426"/>
      <c r="F32" s="426"/>
      <c r="G32" s="426"/>
      <c r="H32" s="426"/>
      <c r="I32" s="426"/>
      <c r="J32" s="169"/>
      <c r="K32" s="169"/>
      <c r="L32" s="170">
        <f>SUM(L27:L31)</f>
        <v>246</v>
      </c>
      <c r="M32" s="170">
        <f aca="true" t="shared" si="9" ref="M32:S32">SUM(M27:M31)</f>
        <v>11</v>
      </c>
      <c r="N32" s="170">
        <f t="shared" si="9"/>
        <v>205</v>
      </c>
      <c r="O32" s="170">
        <f t="shared" si="9"/>
        <v>10</v>
      </c>
      <c r="P32" s="170">
        <f t="shared" si="9"/>
        <v>0</v>
      </c>
      <c r="Q32" s="170">
        <f t="shared" si="9"/>
        <v>0</v>
      </c>
      <c r="R32" s="170">
        <f t="shared" si="9"/>
        <v>451</v>
      </c>
      <c r="S32" s="170">
        <f t="shared" si="9"/>
        <v>21</v>
      </c>
      <c r="T32" s="171">
        <f>SUM(T27:T31)</f>
        <v>230</v>
      </c>
      <c r="U32" s="171">
        <f>SUM(U27:U31)</f>
        <v>10</v>
      </c>
      <c r="V32" s="188">
        <f>SUM(V27:V31)</f>
        <v>221</v>
      </c>
      <c r="W32" s="188">
        <f>SUM(W27:W31)</f>
        <v>11</v>
      </c>
    </row>
    <row r="33" spans="1:23" ht="12.75">
      <c r="A33" s="71" t="s">
        <v>122</v>
      </c>
      <c r="B33" s="431" t="s">
        <v>62</v>
      </c>
      <c r="C33" s="431"/>
      <c r="D33" s="431"/>
      <c r="E33" s="431"/>
      <c r="F33" s="431"/>
      <c r="G33" s="431"/>
      <c r="H33" s="431"/>
      <c r="I33" s="432"/>
      <c r="J33" s="80"/>
      <c r="K33" s="80"/>
      <c r="L33" s="64">
        <v>28</v>
      </c>
      <c r="M33" s="64">
        <v>1</v>
      </c>
      <c r="N33" s="64">
        <v>25</v>
      </c>
      <c r="O33" s="64">
        <v>1</v>
      </c>
      <c r="P33" s="64"/>
      <c r="Q33" s="64"/>
      <c r="R33" s="48">
        <f aca="true" t="shared" si="10" ref="R33:S36">L33+N33+P33</f>
        <v>53</v>
      </c>
      <c r="S33" s="48">
        <f t="shared" si="10"/>
        <v>2</v>
      </c>
      <c r="T33" s="66">
        <v>26</v>
      </c>
      <c r="U33" s="66">
        <v>1</v>
      </c>
      <c r="V33" s="191">
        <f aca="true" t="shared" si="11" ref="V33:W36">R33-T33</f>
        <v>27</v>
      </c>
      <c r="W33" s="191">
        <f t="shared" si="11"/>
        <v>1</v>
      </c>
    </row>
    <row r="34" spans="1:23" ht="12.75">
      <c r="A34" s="11" t="s">
        <v>121</v>
      </c>
      <c r="B34" s="428"/>
      <c r="C34" s="428"/>
      <c r="D34" s="428"/>
      <c r="E34" s="428"/>
      <c r="F34" s="428"/>
      <c r="G34" s="428"/>
      <c r="H34" s="428"/>
      <c r="I34" s="429"/>
      <c r="J34" s="80"/>
      <c r="K34" s="80"/>
      <c r="L34" s="64">
        <v>28</v>
      </c>
      <c r="M34" s="64">
        <v>1</v>
      </c>
      <c r="N34" s="64">
        <v>43</v>
      </c>
      <c r="O34" s="64">
        <v>2</v>
      </c>
      <c r="P34" s="64"/>
      <c r="Q34" s="64"/>
      <c r="R34" s="48">
        <f t="shared" si="10"/>
        <v>71</v>
      </c>
      <c r="S34" s="48">
        <f t="shared" si="10"/>
        <v>3</v>
      </c>
      <c r="T34" s="66">
        <v>49</v>
      </c>
      <c r="U34" s="66">
        <v>2</v>
      </c>
      <c r="V34" s="191">
        <f t="shared" si="11"/>
        <v>22</v>
      </c>
      <c r="W34" s="191">
        <f t="shared" si="11"/>
        <v>1</v>
      </c>
    </row>
    <row r="35" spans="1:23" ht="12.75">
      <c r="A35" s="10" t="s">
        <v>358</v>
      </c>
      <c r="B35" s="428"/>
      <c r="C35" s="428"/>
      <c r="D35" s="428"/>
      <c r="E35" s="428"/>
      <c r="F35" s="428"/>
      <c r="G35" s="428"/>
      <c r="H35" s="428"/>
      <c r="I35" s="429"/>
      <c r="J35" s="80"/>
      <c r="K35" s="80"/>
      <c r="L35" s="64">
        <v>25</v>
      </c>
      <c r="M35" s="64">
        <v>1</v>
      </c>
      <c r="N35" s="64">
        <v>13</v>
      </c>
      <c r="O35" s="64">
        <v>0</v>
      </c>
      <c r="P35" s="64"/>
      <c r="Q35" s="64"/>
      <c r="R35" s="48">
        <f t="shared" si="10"/>
        <v>38</v>
      </c>
      <c r="S35" s="48">
        <f t="shared" si="10"/>
        <v>1</v>
      </c>
      <c r="T35" s="66">
        <v>19</v>
      </c>
      <c r="U35" s="66">
        <v>1</v>
      </c>
      <c r="V35" s="191">
        <f t="shared" si="11"/>
        <v>19</v>
      </c>
      <c r="W35" s="191">
        <f t="shared" si="11"/>
        <v>0</v>
      </c>
    </row>
    <row r="36" spans="1:23" ht="12.75">
      <c r="A36" s="11" t="s">
        <v>359</v>
      </c>
      <c r="B36" s="434"/>
      <c r="C36" s="434"/>
      <c r="D36" s="434"/>
      <c r="E36" s="434"/>
      <c r="F36" s="434"/>
      <c r="G36" s="434"/>
      <c r="H36" s="434"/>
      <c r="I36" s="435"/>
      <c r="J36" s="80"/>
      <c r="K36" s="80"/>
      <c r="L36" s="64">
        <v>19</v>
      </c>
      <c r="M36" s="64">
        <v>1</v>
      </c>
      <c r="N36" s="64">
        <v>21</v>
      </c>
      <c r="O36" s="64">
        <v>1</v>
      </c>
      <c r="P36" s="64"/>
      <c r="Q36" s="64"/>
      <c r="R36" s="48">
        <f t="shared" si="10"/>
        <v>40</v>
      </c>
      <c r="S36" s="48">
        <f t="shared" si="10"/>
        <v>2</v>
      </c>
      <c r="T36" s="66">
        <v>16</v>
      </c>
      <c r="U36" s="66">
        <v>1</v>
      </c>
      <c r="V36" s="191">
        <f t="shared" si="11"/>
        <v>24</v>
      </c>
      <c r="W36" s="191">
        <f t="shared" si="11"/>
        <v>1</v>
      </c>
    </row>
    <row r="37" spans="1:23" ht="12.75">
      <c r="A37" s="446" t="s">
        <v>4</v>
      </c>
      <c r="B37" s="447"/>
      <c r="C37" s="447"/>
      <c r="D37" s="447"/>
      <c r="E37" s="447"/>
      <c r="F37" s="447"/>
      <c r="G37" s="447"/>
      <c r="H37" s="447"/>
      <c r="I37" s="448"/>
      <c r="J37" s="169"/>
      <c r="K37" s="169"/>
      <c r="L37" s="170">
        <f>SUM(L33:L36)</f>
        <v>100</v>
      </c>
      <c r="M37" s="170">
        <f aca="true" t="shared" si="12" ref="M37:W37">SUM(M33:M36)</f>
        <v>4</v>
      </c>
      <c r="N37" s="170">
        <f t="shared" si="12"/>
        <v>102</v>
      </c>
      <c r="O37" s="170">
        <f t="shared" si="12"/>
        <v>4</v>
      </c>
      <c r="P37" s="170">
        <f t="shared" si="12"/>
        <v>0</v>
      </c>
      <c r="Q37" s="170">
        <f t="shared" si="12"/>
        <v>0</v>
      </c>
      <c r="R37" s="170">
        <f t="shared" si="12"/>
        <v>202</v>
      </c>
      <c r="S37" s="170">
        <f t="shared" si="12"/>
        <v>8</v>
      </c>
      <c r="T37" s="171">
        <f t="shared" si="12"/>
        <v>110</v>
      </c>
      <c r="U37" s="171">
        <f t="shared" si="12"/>
        <v>5</v>
      </c>
      <c r="V37" s="188">
        <f t="shared" si="12"/>
        <v>92</v>
      </c>
      <c r="W37" s="188">
        <f t="shared" si="12"/>
        <v>3</v>
      </c>
    </row>
    <row r="38" spans="1:23" ht="12.75">
      <c r="A38" s="10" t="s">
        <v>122</v>
      </c>
      <c r="B38" s="430" t="s">
        <v>63</v>
      </c>
      <c r="C38" s="431"/>
      <c r="D38" s="431"/>
      <c r="E38" s="431"/>
      <c r="F38" s="431"/>
      <c r="G38" s="431"/>
      <c r="H38" s="431"/>
      <c r="I38" s="432"/>
      <c r="J38" s="79"/>
      <c r="K38" s="79"/>
      <c r="L38" s="50">
        <v>57</v>
      </c>
      <c r="M38" s="50">
        <v>2</v>
      </c>
      <c r="N38" s="48">
        <v>28</v>
      </c>
      <c r="O38" s="48">
        <v>1</v>
      </c>
      <c r="P38" s="48"/>
      <c r="Q38" s="48"/>
      <c r="R38" s="48">
        <f>L38+N38+P38</f>
        <v>85</v>
      </c>
      <c r="S38" s="48">
        <f>M38+O38+Q38</f>
        <v>3</v>
      </c>
      <c r="T38" s="49">
        <v>28</v>
      </c>
      <c r="U38" s="49">
        <v>1</v>
      </c>
      <c r="V38" s="191">
        <f>R38-T38</f>
        <v>57</v>
      </c>
      <c r="W38" s="191">
        <f>S38-U38</f>
        <v>2</v>
      </c>
    </row>
    <row r="39" spans="1:23" ht="12.75">
      <c r="A39" s="11" t="s">
        <v>121</v>
      </c>
      <c r="B39" s="433"/>
      <c r="C39" s="434"/>
      <c r="D39" s="434"/>
      <c r="E39" s="434"/>
      <c r="F39" s="434"/>
      <c r="G39" s="434"/>
      <c r="H39" s="434"/>
      <c r="I39" s="435"/>
      <c r="J39" s="79"/>
      <c r="K39" s="79"/>
      <c r="L39" s="50">
        <v>39</v>
      </c>
      <c r="M39" s="50">
        <v>2</v>
      </c>
      <c r="N39" s="48">
        <v>26</v>
      </c>
      <c r="O39" s="48">
        <v>1</v>
      </c>
      <c r="P39" s="48"/>
      <c r="Q39" s="48"/>
      <c r="R39" s="48">
        <f>L39+N39+P39</f>
        <v>65</v>
      </c>
      <c r="S39" s="48">
        <f>M39+O39+Q39</f>
        <v>3</v>
      </c>
      <c r="T39" s="49">
        <v>27</v>
      </c>
      <c r="U39" s="49">
        <v>1</v>
      </c>
      <c r="V39" s="191">
        <f>R39-T39</f>
        <v>38</v>
      </c>
      <c r="W39" s="191">
        <f>S39-U39</f>
        <v>2</v>
      </c>
    </row>
    <row r="40" spans="1:23" ht="12.75">
      <c r="A40" s="426" t="s">
        <v>4</v>
      </c>
      <c r="B40" s="426"/>
      <c r="C40" s="426"/>
      <c r="D40" s="426"/>
      <c r="E40" s="426"/>
      <c r="F40" s="426"/>
      <c r="G40" s="426"/>
      <c r="H40" s="426"/>
      <c r="I40" s="426"/>
      <c r="J40" s="169"/>
      <c r="K40" s="169"/>
      <c r="L40" s="170">
        <f>SUM(L38:L39)</f>
        <v>96</v>
      </c>
      <c r="M40" s="170">
        <f aca="true" t="shared" si="13" ref="M40:W40">SUM(M38:M39)</f>
        <v>4</v>
      </c>
      <c r="N40" s="170">
        <f t="shared" si="13"/>
        <v>54</v>
      </c>
      <c r="O40" s="170">
        <f t="shared" si="13"/>
        <v>2</v>
      </c>
      <c r="P40" s="170">
        <f t="shared" si="13"/>
        <v>0</v>
      </c>
      <c r="Q40" s="170">
        <f t="shared" si="13"/>
        <v>0</v>
      </c>
      <c r="R40" s="170">
        <f t="shared" si="13"/>
        <v>150</v>
      </c>
      <c r="S40" s="170">
        <f t="shared" si="13"/>
        <v>6</v>
      </c>
      <c r="T40" s="171">
        <f t="shared" si="13"/>
        <v>55</v>
      </c>
      <c r="U40" s="171">
        <f t="shared" si="13"/>
        <v>2</v>
      </c>
      <c r="V40" s="188">
        <f t="shared" si="13"/>
        <v>95</v>
      </c>
      <c r="W40" s="188">
        <f t="shared" si="13"/>
        <v>4</v>
      </c>
    </row>
    <row r="41" spans="1:23" ht="12.75">
      <c r="A41" s="10" t="s">
        <v>122</v>
      </c>
      <c r="B41" s="430" t="s">
        <v>64</v>
      </c>
      <c r="C41" s="431"/>
      <c r="D41" s="431"/>
      <c r="E41" s="431"/>
      <c r="F41" s="431"/>
      <c r="G41" s="431"/>
      <c r="H41" s="431"/>
      <c r="I41" s="432"/>
      <c r="J41" s="79"/>
      <c r="K41" s="79"/>
      <c r="L41" s="50">
        <v>25</v>
      </c>
      <c r="M41" s="50">
        <v>1</v>
      </c>
      <c r="N41" s="50">
        <v>38</v>
      </c>
      <c r="O41" s="50">
        <v>2</v>
      </c>
      <c r="P41" s="50"/>
      <c r="Q41" s="50"/>
      <c r="R41" s="48">
        <f aca="true" t="shared" si="14" ref="R41:S43">L41+N41+P41</f>
        <v>63</v>
      </c>
      <c r="S41" s="48">
        <f t="shared" si="14"/>
        <v>3</v>
      </c>
      <c r="T41" s="49">
        <v>44</v>
      </c>
      <c r="U41" s="49">
        <v>2</v>
      </c>
      <c r="V41" s="191">
        <f aca="true" t="shared" si="15" ref="V41:W43">R41-T41</f>
        <v>19</v>
      </c>
      <c r="W41" s="191">
        <f t="shared" si="15"/>
        <v>1</v>
      </c>
    </row>
    <row r="42" spans="1:23" ht="12.75">
      <c r="A42" s="8" t="s">
        <v>123</v>
      </c>
      <c r="B42" s="427"/>
      <c r="C42" s="428"/>
      <c r="D42" s="428"/>
      <c r="E42" s="428"/>
      <c r="F42" s="428"/>
      <c r="G42" s="428"/>
      <c r="H42" s="428"/>
      <c r="I42" s="429"/>
      <c r="J42" s="79"/>
      <c r="K42" s="79"/>
      <c r="L42" s="50">
        <v>129</v>
      </c>
      <c r="M42" s="50">
        <v>5</v>
      </c>
      <c r="N42" s="50">
        <v>85</v>
      </c>
      <c r="O42" s="50">
        <v>4</v>
      </c>
      <c r="P42" s="50"/>
      <c r="Q42" s="50"/>
      <c r="R42" s="48">
        <f t="shared" si="14"/>
        <v>214</v>
      </c>
      <c r="S42" s="48">
        <f t="shared" si="14"/>
        <v>9</v>
      </c>
      <c r="T42" s="49">
        <v>101</v>
      </c>
      <c r="U42" s="49">
        <v>4</v>
      </c>
      <c r="V42" s="191">
        <f t="shared" si="15"/>
        <v>113</v>
      </c>
      <c r="W42" s="191">
        <f t="shared" si="15"/>
        <v>5</v>
      </c>
    </row>
    <row r="43" spans="1:23" ht="12.75">
      <c r="A43" s="11" t="s">
        <v>359</v>
      </c>
      <c r="B43" s="433"/>
      <c r="C43" s="434"/>
      <c r="D43" s="434"/>
      <c r="E43" s="434"/>
      <c r="F43" s="434"/>
      <c r="G43" s="434"/>
      <c r="H43" s="434"/>
      <c r="I43" s="435"/>
      <c r="J43" s="79"/>
      <c r="K43" s="79"/>
      <c r="L43" s="50">
        <v>45</v>
      </c>
      <c r="M43" s="50">
        <v>2</v>
      </c>
      <c r="N43" s="50">
        <v>27</v>
      </c>
      <c r="O43" s="50">
        <v>1</v>
      </c>
      <c r="P43" s="50"/>
      <c r="Q43" s="50"/>
      <c r="R43" s="48">
        <f t="shared" si="14"/>
        <v>72</v>
      </c>
      <c r="S43" s="48">
        <f t="shared" si="14"/>
        <v>3</v>
      </c>
      <c r="T43" s="49">
        <v>29</v>
      </c>
      <c r="U43" s="49">
        <v>1</v>
      </c>
      <c r="V43" s="191">
        <f t="shared" si="15"/>
        <v>43</v>
      </c>
      <c r="W43" s="191">
        <f t="shared" si="15"/>
        <v>2</v>
      </c>
    </row>
    <row r="44" spans="1:23" ht="12.75">
      <c r="A44" s="426" t="s">
        <v>4</v>
      </c>
      <c r="B44" s="426"/>
      <c r="C44" s="426"/>
      <c r="D44" s="426"/>
      <c r="E44" s="426"/>
      <c r="F44" s="426"/>
      <c r="G44" s="426"/>
      <c r="H44" s="426"/>
      <c r="I44" s="426"/>
      <c r="J44" s="169"/>
      <c r="K44" s="169"/>
      <c r="L44" s="170">
        <f>SUM(L41:L43)</f>
        <v>199</v>
      </c>
      <c r="M44" s="170">
        <f aca="true" t="shared" si="16" ref="M44:W44">SUM(M41:M43)</f>
        <v>8</v>
      </c>
      <c r="N44" s="170">
        <f t="shared" si="16"/>
        <v>150</v>
      </c>
      <c r="O44" s="170">
        <f t="shared" si="16"/>
        <v>7</v>
      </c>
      <c r="P44" s="170">
        <f t="shared" si="16"/>
        <v>0</v>
      </c>
      <c r="Q44" s="170">
        <f t="shared" si="16"/>
        <v>0</v>
      </c>
      <c r="R44" s="170">
        <f t="shared" si="16"/>
        <v>349</v>
      </c>
      <c r="S44" s="170">
        <f t="shared" si="16"/>
        <v>15</v>
      </c>
      <c r="T44" s="171">
        <f t="shared" si="16"/>
        <v>174</v>
      </c>
      <c r="U44" s="171">
        <f t="shared" si="16"/>
        <v>7</v>
      </c>
      <c r="V44" s="188">
        <f t="shared" si="16"/>
        <v>175</v>
      </c>
      <c r="W44" s="188">
        <f t="shared" si="16"/>
        <v>8</v>
      </c>
    </row>
    <row r="45" spans="1:23" ht="12.75">
      <c r="A45" s="11" t="s">
        <v>359</v>
      </c>
      <c r="B45" s="430" t="s">
        <v>65</v>
      </c>
      <c r="C45" s="431"/>
      <c r="D45" s="431"/>
      <c r="E45" s="431"/>
      <c r="F45" s="431"/>
      <c r="G45" s="431"/>
      <c r="H45" s="431"/>
      <c r="I45" s="432"/>
      <c r="J45" s="79"/>
      <c r="K45" s="79"/>
      <c r="L45" s="50">
        <v>22</v>
      </c>
      <c r="M45" s="50">
        <v>1</v>
      </c>
      <c r="N45" s="50">
        <v>19</v>
      </c>
      <c r="O45" s="50">
        <v>1</v>
      </c>
      <c r="P45" s="50"/>
      <c r="Q45" s="50"/>
      <c r="R45" s="48">
        <f>L45+N45+P45</f>
        <v>41</v>
      </c>
      <c r="S45" s="48">
        <f>M45+O45+Q45</f>
        <v>2</v>
      </c>
      <c r="T45" s="49">
        <v>21</v>
      </c>
      <c r="U45" s="49">
        <v>1</v>
      </c>
      <c r="V45" s="191">
        <f>R45-T45</f>
        <v>20</v>
      </c>
      <c r="W45" s="191">
        <f>S45-U45</f>
        <v>1</v>
      </c>
    </row>
    <row r="46" spans="1:23" ht="12.75">
      <c r="A46" s="426" t="s">
        <v>4</v>
      </c>
      <c r="B46" s="426"/>
      <c r="C46" s="426"/>
      <c r="D46" s="426"/>
      <c r="E46" s="426"/>
      <c r="F46" s="426"/>
      <c r="G46" s="426"/>
      <c r="H46" s="426"/>
      <c r="I46" s="426"/>
      <c r="J46" s="169"/>
      <c r="K46" s="169"/>
      <c r="L46" s="170">
        <f aca="true" t="shared" si="17" ref="L46:W46">SUM(L45:L45)</f>
        <v>22</v>
      </c>
      <c r="M46" s="170">
        <f t="shared" si="17"/>
        <v>1</v>
      </c>
      <c r="N46" s="170">
        <f t="shared" si="17"/>
        <v>19</v>
      </c>
      <c r="O46" s="170">
        <f t="shared" si="17"/>
        <v>1</v>
      </c>
      <c r="P46" s="170">
        <f t="shared" si="17"/>
        <v>0</v>
      </c>
      <c r="Q46" s="170">
        <f t="shared" si="17"/>
        <v>0</v>
      </c>
      <c r="R46" s="170">
        <f t="shared" si="17"/>
        <v>41</v>
      </c>
      <c r="S46" s="170">
        <f t="shared" si="17"/>
        <v>2</v>
      </c>
      <c r="T46" s="171">
        <f t="shared" si="17"/>
        <v>21</v>
      </c>
      <c r="U46" s="171">
        <f t="shared" si="17"/>
        <v>1</v>
      </c>
      <c r="V46" s="188">
        <f t="shared" si="17"/>
        <v>20</v>
      </c>
      <c r="W46" s="188">
        <f t="shared" si="17"/>
        <v>1</v>
      </c>
    </row>
    <row r="47" spans="1:23" ht="12.75">
      <c r="A47" s="10" t="s">
        <v>122</v>
      </c>
      <c r="B47" s="430" t="s">
        <v>66</v>
      </c>
      <c r="C47" s="431"/>
      <c r="D47" s="431"/>
      <c r="E47" s="431"/>
      <c r="F47" s="431"/>
      <c r="G47" s="431"/>
      <c r="H47" s="431"/>
      <c r="I47" s="432"/>
      <c r="J47" s="79"/>
      <c r="K47" s="79"/>
      <c r="L47" s="50">
        <v>25</v>
      </c>
      <c r="M47" s="50">
        <v>1</v>
      </c>
      <c r="N47" s="50">
        <v>24</v>
      </c>
      <c r="O47" s="50">
        <v>1</v>
      </c>
      <c r="P47" s="50"/>
      <c r="Q47" s="50"/>
      <c r="R47" s="48">
        <f>L47+N47+P47</f>
        <v>49</v>
      </c>
      <c r="S47" s="48">
        <f>M47+O47+Q47</f>
        <v>2</v>
      </c>
      <c r="T47" s="49">
        <v>25</v>
      </c>
      <c r="U47" s="49">
        <v>1</v>
      </c>
      <c r="V47" s="191">
        <f>R47-T47</f>
        <v>24</v>
      </c>
      <c r="W47" s="191">
        <f>S47-U47</f>
        <v>1</v>
      </c>
    </row>
    <row r="48" spans="1:23" ht="12.75">
      <c r="A48" s="10"/>
      <c r="B48" s="433"/>
      <c r="C48" s="434"/>
      <c r="D48" s="434"/>
      <c r="E48" s="434"/>
      <c r="F48" s="434"/>
      <c r="G48" s="434"/>
      <c r="H48" s="434"/>
      <c r="I48" s="435"/>
      <c r="J48" s="79"/>
      <c r="K48" s="79"/>
      <c r="L48" s="50"/>
      <c r="M48" s="50"/>
      <c r="N48" s="50"/>
      <c r="O48" s="50"/>
      <c r="P48" s="50"/>
      <c r="Q48" s="50"/>
      <c r="R48" s="48"/>
      <c r="S48" s="48"/>
      <c r="T48" s="49"/>
      <c r="U48" s="49"/>
      <c r="V48" s="191"/>
      <c r="W48" s="191"/>
    </row>
    <row r="49" spans="1:23" ht="12.75">
      <c r="A49" s="426" t="s">
        <v>4</v>
      </c>
      <c r="B49" s="426"/>
      <c r="C49" s="426"/>
      <c r="D49" s="426"/>
      <c r="E49" s="426"/>
      <c r="F49" s="426"/>
      <c r="G49" s="426"/>
      <c r="H49" s="426"/>
      <c r="I49" s="426"/>
      <c r="J49" s="169"/>
      <c r="K49" s="169"/>
      <c r="L49" s="170">
        <f aca="true" t="shared" si="18" ref="L49:W49">SUM(L47:L47)</f>
        <v>25</v>
      </c>
      <c r="M49" s="170">
        <f t="shared" si="18"/>
        <v>1</v>
      </c>
      <c r="N49" s="170">
        <f t="shared" si="18"/>
        <v>24</v>
      </c>
      <c r="O49" s="170">
        <f t="shared" si="18"/>
        <v>1</v>
      </c>
      <c r="P49" s="170">
        <f t="shared" si="18"/>
        <v>0</v>
      </c>
      <c r="Q49" s="170">
        <f t="shared" si="18"/>
        <v>0</v>
      </c>
      <c r="R49" s="170">
        <f t="shared" si="18"/>
        <v>49</v>
      </c>
      <c r="S49" s="170">
        <f t="shared" si="18"/>
        <v>2</v>
      </c>
      <c r="T49" s="171">
        <f t="shared" si="18"/>
        <v>25</v>
      </c>
      <c r="U49" s="171">
        <f t="shared" si="18"/>
        <v>1</v>
      </c>
      <c r="V49" s="188">
        <f t="shared" si="18"/>
        <v>24</v>
      </c>
      <c r="W49" s="188">
        <f t="shared" si="18"/>
        <v>1</v>
      </c>
    </row>
  </sheetData>
  <mergeCells count="38">
    <mergeCell ref="B5:I5"/>
    <mergeCell ref="B15:I17"/>
    <mergeCell ref="A26:I26"/>
    <mergeCell ref="A44:I44"/>
    <mergeCell ref="A37:I37"/>
    <mergeCell ref="A40:I40"/>
    <mergeCell ref="B38:I39"/>
    <mergeCell ref="J6:K6"/>
    <mergeCell ref="D6:E6"/>
    <mergeCell ref="R6:S6"/>
    <mergeCell ref="B33:I36"/>
    <mergeCell ref="V16:W16"/>
    <mergeCell ref="L15:W15"/>
    <mergeCell ref="P16:Q16"/>
    <mergeCell ref="R16:S16"/>
    <mergeCell ref="L16:M16"/>
    <mergeCell ref="N16:O16"/>
    <mergeCell ref="T16:U16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N6:O6"/>
    <mergeCell ref="A46:I46"/>
    <mergeCell ref="A49:I49"/>
    <mergeCell ref="B18:I18"/>
    <mergeCell ref="A19:I19"/>
    <mergeCell ref="B20:I25"/>
    <mergeCell ref="B45:I45"/>
    <mergeCell ref="B41:I43"/>
    <mergeCell ref="B47:I48"/>
    <mergeCell ref="B27:I31"/>
    <mergeCell ref="A32:I32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7"/>
  <sheetViews>
    <sheetView showGridLines="0" zoomScale="115" zoomScaleNormal="115" workbookViewId="0" topLeftCell="A1">
      <selection activeCell="M10" activeCellId="2" sqref="B10 H10 M1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6" customWidth="1"/>
    <col min="8" max="9" width="5.28125" style="0" customWidth="1"/>
    <col min="10" max="10" width="4.28125" style="0" hidden="1" customWidth="1"/>
    <col min="11" max="11" width="4.7109375" style="0" hidden="1" customWidth="1"/>
    <col min="12" max="12" width="2.7109375" style="78" customWidth="1"/>
    <col min="13" max="22" width="5.28125" style="0" customWidth="1"/>
    <col min="23" max="24" width="5.28125" style="186" customWidth="1"/>
  </cols>
  <sheetData>
    <row r="1" spans="1:24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4" ht="12.75">
      <c r="A2" s="1"/>
      <c r="B2" s="1"/>
      <c r="C2" s="1"/>
      <c r="D2" s="1"/>
      <c r="E2" s="1"/>
      <c r="F2" s="184"/>
      <c r="G2" s="184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4"/>
      <c r="X2" s="184"/>
    </row>
    <row r="3" spans="1:24" ht="15">
      <c r="A3" s="3" t="s">
        <v>390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4" ht="15">
      <c r="A4" s="3"/>
      <c r="B4" s="1"/>
      <c r="C4" s="2"/>
      <c r="D4" s="2"/>
      <c r="E4" s="2"/>
      <c r="F4" s="185"/>
      <c r="G4" s="185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4"/>
      <c r="X4" s="184"/>
    </row>
    <row r="5" spans="2:24" ht="12.75">
      <c r="B5" s="385" t="s">
        <v>141</v>
      </c>
      <c r="C5" s="385"/>
      <c r="D5" s="385"/>
      <c r="E5" s="385"/>
      <c r="F5" s="385"/>
      <c r="G5" s="385"/>
      <c r="H5" s="385"/>
      <c r="I5" s="385"/>
      <c r="J5" s="72"/>
      <c r="K5" s="72"/>
      <c r="L5" s="76"/>
      <c r="M5" s="385" t="s">
        <v>181</v>
      </c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</row>
    <row r="6" spans="1:24" ht="12.75">
      <c r="A6" s="377" t="s">
        <v>1</v>
      </c>
      <c r="B6" s="381" t="s">
        <v>2</v>
      </c>
      <c r="C6" s="382"/>
      <c r="D6" s="383" t="s">
        <v>415</v>
      </c>
      <c r="E6" s="384"/>
      <c r="F6" s="389" t="s">
        <v>3</v>
      </c>
      <c r="G6" s="389"/>
      <c r="H6" s="379" t="s">
        <v>29</v>
      </c>
      <c r="I6" s="380"/>
      <c r="J6" s="374" t="s">
        <v>185</v>
      </c>
      <c r="K6" s="413"/>
      <c r="L6" s="56"/>
      <c r="M6" s="379" t="s">
        <v>30</v>
      </c>
      <c r="N6" s="380"/>
      <c r="O6" s="379" t="s">
        <v>31</v>
      </c>
      <c r="P6" s="380"/>
      <c r="Q6" s="379" t="s">
        <v>32</v>
      </c>
      <c r="R6" s="380"/>
      <c r="S6" s="414" t="s">
        <v>414</v>
      </c>
      <c r="T6" s="415"/>
      <c r="U6" s="416" t="s">
        <v>417</v>
      </c>
      <c r="V6" s="417"/>
      <c r="W6" s="388" t="s">
        <v>3</v>
      </c>
      <c r="X6" s="388"/>
    </row>
    <row r="7" spans="1:24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75" t="s">
        <v>6</v>
      </c>
      <c r="G7" s="175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9" t="s">
        <v>6</v>
      </c>
      <c r="X7" s="179" t="s">
        <v>5</v>
      </c>
    </row>
    <row r="8" spans="1:24" ht="12.75">
      <c r="A8" s="8" t="s">
        <v>123</v>
      </c>
      <c r="B8" s="50">
        <v>25</v>
      </c>
      <c r="C8" s="50">
        <v>1</v>
      </c>
      <c r="D8" s="49">
        <v>27</v>
      </c>
      <c r="E8" s="49">
        <v>1</v>
      </c>
      <c r="F8" s="119">
        <f>B8-D8</f>
        <v>-2</v>
      </c>
      <c r="G8" s="119">
        <f>C8-E8</f>
        <v>0</v>
      </c>
      <c r="H8" s="50">
        <v>25</v>
      </c>
      <c r="I8" s="50">
        <v>1</v>
      </c>
      <c r="J8" s="50">
        <v>23</v>
      </c>
      <c r="K8" s="50">
        <v>1</v>
      </c>
      <c r="L8" s="60"/>
      <c r="M8" s="50">
        <v>26</v>
      </c>
      <c r="N8" s="50">
        <v>1</v>
      </c>
      <c r="O8" s="50"/>
      <c r="P8" s="50"/>
      <c r="Q8" s="50"/>
      <c r="R8" s="50"/>
      <c r="S8" s="48">
        <f>M8+O8+Q8</f>
        <v>26</v>
      </c>
      <c r="T8" s="48">
        <f>N8+P8+R8</f>
        <v>1</v>
      </c>
      <c r="U8" s="49">
        <v>0</v>
      </c>
      <c r="V8" s="49">
        <v>0</v>
      </c>
      <c r="W8" s="119">
        <f>S8-U8</f>
        <v>26</v>
      </c>
      <c r="X8" s="119">
        <f>T8-V8</f>
        <v>1</v>
      </c>
    </row>
    <row r="9" spans="1:24" ht="12.75">
      <c r="A9" s="8"/>
      <c r="B9" s="48"/>
      <c r="C9" s="48"/>
      <c r="D9" s="49"/>
      <c r="E9" s="49"/>
      <c r="F9" s="119">
        <f>B9-D9</f>
        <v>0</v>
      </c>
      <c r="G9" s="119">
        <f>C9-E9</f>
        <v>0</v>
      </c>
      <c r="H9" s="50"/>
      <c r="I9" s="50"/>
      <c r="J9" s="60"/>
      <c r="K9" s="60"/>
      <c r="L9" s="60"/>
      <c r="M9" s="50"/>
      <c r="N9" s="50"/>
      <c r="O9" s="48"/>
      <c r="P9" s="48"/>
      <c r="Q9" s="48"/>
      <c r="R9" s="48"/>
      <c r="S9" s="48">
        <f>M9+O9+Q9</f>
        <v>0</v>
      </c>
      <c r="T9" s="48">
        <f>N9+P9+R9</f>
        <v>0</v>
      </c>
      <c r="U9" s="49"/>
      <c r="V9" s="49"/>
      <c r="W9" s="119">
        <f>S9-U9</f>
        <v>0</v>
      </c>
      <c r="X9" s="119">
        <f>T9-V9</f>
        <v>0</v>
      </c>
    </row>
    <row r="10" spans="1:24" s="163" customFormat="1" ht="11.25">
      <c r="A10" s="159" t="s">
        <v>4</v>
      </c>
      <c r="B10" s="159">
        <f aca="true" t="shared" si="0" ref="B10:I10">SUM(B8:B9)</f>
        <v>25</v>
      </c>
      <c r="C10" s="159">
        <f t="shared" si="0"/>
        <v>1</v>
      </c>
      <c r="D10" s="160">
        <f t="shared" si="0"/>
        <v>27</v>
      </c>
      <c r="E10" s="160">
        <f t="shared" si="0"/>
        <v>1</v>
      </c>
      <c r="F10" s="119">
        <f t="shared" si="0"/>
        <v>-2</v>
      </c>
      <c r="G10" s="119">
        <f t="shared" si="0"/>
        <v>0</v>
      </c>
      <c r="H10" s="161">
        <f t="shared" si="0"/>
        <v>25</v>
      </c>
      <c r="I10" s="161">
        <f t="shared" si="0"/>
        <v>1</v>
      </c>
      <c r="J10" s="162">
        <f>SUM(J8:J9)</f>
        <v>23</v>
      </c>
      <c r="K10" s="162">
        <f>SUM(K8:K9)</f>
        <v>1</v>
      </c>
      <c r="L10" s="162"/>
      <c r="M10" s="161">
        <f aca="true" t="shared" si="1" ref="M10:X10">SUM(M8:M9)</f>
        <v>26</v>
      </c>
      <c r="N10" s="161">
        <f t="shared" si="1"/>
        <v>1</v>
      </c>
      <c r="O10" s="161">
        <f t="shared" si="1"/>
        <v>0</v>
      </c>
      <c r="P10" s="161">
        <f t="shared" si="1"/>
        <v>0</v>
      </c>
      <c r="Q10" s="161">
        <f t="shared" si="1"/>
        <v>0</v>
      </c>
      <c r="R10" s="161">
        <f t="shared" si="1"/>
        <v>0</v>
      </c>
      <c r="S10" s="161">
        <f t="shared" si="1"/>
        <v>26</v>
      </c>
      <c r="T10" s="161">
        <f t="shared" si="1"/>
        <v>1</v>
      </c>
      <c r="U10" s="160">
        <f t="shared" si="1"/>
        <v>0</v>
      </c>
      <c r="V10" s="160">
        <f t="shared" si="1"/>
        <v>0</v>
      </c>
      <c r="W10" s="119">
        <f t="shared" si="1"/>
        <v>26</v>
      </c>
      <c r="X10" s="119">
        <f t="shared" si="1"/>
        <v>1</v>
      </c>
    </row>
    <row r="11" ht="12.75">
      <c r="L11" s="77"/>
    </row>
    <row r="12" ht="12.75">
      <c r="L12" s="77"/>
    </row>
    <row r="13" ht="12.75">
      <c r="L13" s="77"/>
    </row>
    <row r="14" ht="12.75">
      <c r="L14" s="77"/>
    </row>
    <row r="15" ht="12.75">
      <c r="L15" s="77"/>
    </row>
    <row r="16" ht="12.75">
      <c r="L16" s="77"/>
    </row>
    <row r="17" ht="12.75">
      <c r="L17" s="77"/>
    </row>
    <row r="18" ht="12.75">
      <c r="L18" s="77"/>
    </row>
    <row r="19" ht="12.75">
      <c r="L19" s="77"/>
    </row>
    <row r="20" ht="12.75">
      <c r="L20" s="77"/>
    </row>
    <row r="21" ht="12.75"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3"/>
    </row>
  </sheetData>
  <mergeCells count="15">
    <mergeCell ref="D6:E6"/>
    <mergeCell ref="O6:P6"/>
    <mergeCell ref="S6:T6"/>
    <mergeCell ref="U6:V6"/>
    <mergeCell ref="J6:K6"/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0"/>
  <sheetViews>
    <sheetView showGridLines="0" zoomScale="115" zoomScaleNormal="115" workbookViewId="0" topLeftCell="A7">
      <selection activeCell="S19" activeCellId="2" sqref="B19 H19 S19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6" customWidth="1"/>
    <col min="8" max="9" width="5.28125" style="0" customWidth="1"/>
    <col min="10" max="10" width="5.00390625" style="0" hidden="1" customWidth="1"/>
    <col min="11" max="11" width="3.421875" style="0" hidden="1" customWidth="1"/>
    <col min="12" max="12" width="2.7109375" style="78" customWidth="1"/>
    <col min="13" max="22" width="5.28125" style="0" customWidth="1"/>
    <col min="23" max="24" width="5.28125" style="186" customWidth="1"/>
  </cols>
  <sheetData>
    <row r="1" spans="1:24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4" ht="12.75">
      <c r="A2" s="1"/>
      <c r="B2" s="1"/>
      <c r="C2" s="1"/>
      <c r="D2" s="1"/>
      <c r="E2" s="1"/>
      <c r="F2" s="184"/>
      <c r="G2" s="184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4"/>
      <c r="X2" s="184"/>
    </row>
    <row r="3" spans="1:24" ht="15">
      <c r="A3" s="3" t="s">
        <v>277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4" ht="15">
      <c r="A4" s="3"/>
      <c r="B4" s="1"/>
      <c r="C4" s="2"/>
      <c r="D4" s="2"/>
      <c r="E4" s="2"/>
      <c r="F4" s="185"/>
      <c r="G4" s="185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4"/>
      <c r="X4" s="184"/>
    </row>
    <row r="5" spans="2:24" ht="12.75">
      <c r="B5" s="385" t="s">
        <v>141</v>
      </c>
      <c r="C5" s="385"/>
      <c r="D5" s="385"/>
      <c r="E5" s="385"/>
      <c r="F5" s="385"/>
      <c r="G5" s="385"/>
      <c r="H5" s="385"/>
      <c r="I5" s="385"/>
      <c r="J5" s="72"/>
      <c r="K5" s="72"/>
      <c r="L5" s="76"/>
      <c r="M5" s="385" t="s">
        <v>181</v>
      </c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</row>
    <row r="6" spans="1:24" ht="12.75">
      <c r="A6" s="377" t="s">
        <v>1</v>
      </c>
      <c r="B6" s="381" t="s">
        <v>2</v>
      </c>
      <c r="C6" s="382"/>
      <c r="D6" s="383" t="s">
        <v>415</v>
      </c>
      <c r="E6" s="384"/>
      <c r="F6" s="389" t="s">
        <v>3</v>
      </c>
      <c r="G6" s="389"/>
      <c r="H6" s="379" t="s">
        <v>29</v>
      </c>
      <c r="I6" s="380"/>
      <c r="J6" s="374" t="s">
        <v>185</v>
      </c>
      <c r="K6" s="413"/>
      <c r="L6" s="56"/>
      <c r="M6" s="379" t="s">
        <v>30</v>
      </c>
      <c r="N6" s="380"/>
      <c r="O6" s="379" t="s">
        <v>31</v>
      </c>
      <c r="P6" s="380"/>
      <c r="Q6" s="379" t="s">
        <v>32</v>
      </c>
      <c r="R6" s="380"/>
      <c r="S6" s="414" t="s">
        <v>414</v>
      </c>
      <c r="T6" s="415"/>
      <c r="U6" s="416" t="s">
        <v>417</v>
      </c>
      <c r="V6" s="417"/>
      <c r="W6" s="388" t="s">
        <v>3</v>
      </c>
      <c r="X6" s="388"/>
    </row>
    <row r="7" spans="1:24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75" t="s">
        <v>6</v>
      </c>
      <c r="G7" s="175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9" t="s">
        <v>6</v>
      </c>
      <c r="X7" s="179" t="s">
        <v>5</v>
      </c>
    </row>
    <row r="8" spans="1:24" ht="12.75">
      <c r="A8" s="8" t="s">
        <v>117</v>
      </c>
      <c r="B8" s="50">
        <v>134</v>
      </c>
      <c r="C8" s="50">
        <v>5</v>
      </c>
      <c r="D8" s="49">
        <v>164</v>
      </c>
      <c r="E8" s="49">
        <v>6</v>
      </c>
      <c r="F8" s="119">
        <f>B8-D8</f>
        <v>-30</v>
      </c>
      <c r="G8" s="119">
        <f>C8-E8</f>
        <v>-1</v>
      </c>
      <c r="H8" s="50">
        <v>129</v>
      </c>
      <c r="I8" s="50">
        <v>6</v>
      </c>
      <c r="J8" s="60">
        <v>127</v>
      </c>
      <c r="K8" s="60">
        <v>6</v>
      </c>
      <c r="L8" s="77"/>
      <c r="M8" s="50">
        <v>121</v>
      </c>
      <c r="N8" s="50">
        <v>5</v>
      </c>
      <c r="O8" s="48">
        <v>90</v>
      </c>
      <c r="P8" s="48">
        <v>4</v>
      </c>
      <c r="Q8" s="48">
        <v>137</v>
      </c>
      <c r="R8" s="48">
        <v>7</v>
      </c>
      <c r="S8" s="48">
        <f aca="true" t="shared" si="0" ref="S8:S18">M8+O8+Q8</f>
        <v>348</v>
      </c>
      <c r="T8" s="48">
        <f aca="true" t="shared" si="1" ref="T8:T18">N8+P8+R8</f>
        <v>16</v>
      </c>
      <c r="U8" s="49">
        <v>418</v>
      </c>
      <c r="V8" s="49">
        <v>19</v>
      </c>
      <c r="W8" s="119">
        <f>S8-U8</f>
        <v>-70</v>
      </c>
      <c r="X8" s="119">
        <f>T8-V8</f>
        <v>-3</v>
      </c>
    </row>
    <row r="9" spans="1:24" ht="12.75">
      <c r="A9" s="8" t="s">
        <v>25</v>
      </c>
      <c r="B9" s="50">
        <v>102</v>
      </c>
      <c r="C9" s="50">
        <v>4</v>
      </c>
      <c r="D9" s="49">
        <v>107</v>
      </c>
      <c r="E9" s="49">
        <v>5</v>
      </c>
      <c r="F9" s="119">
        <f>B9-D9</f>
        <v>-5</v>
      </c>
      <c r="G9" s="119">
        <f>C9-E9</f>
        <v>-1</v>
      </c>
      <c r="H9" s="50">
        <v>83</v>
      </c>
      <c r="I9" s="50">
        <v>4</v>
      </c>
      <c r="J9" s="60">
        <v>87</v>
      </c>
      <c r="K9" s="60">
        <v>4</v>
      </c>
      <c r="L9" s="77"/>
      <c r="M9" s="50">
        <v>80</v>
      </c>
      <c r="N9" s="50">
        <v>3</v>
      </c>
      <c r="O9" s="50">
        <v>68</v>
      </c>
      <c r="P9" s="50">
        <v>3</v>
      </c>
      <c r="Q9" s="50">
        <v>49</v>
      </c>
      <c r="R9" s="50">
        <v>3</v>
      </c>
      <c r="S9" s="48">
        <f t="shared" si="0"/>
        <v>197</v>
      </c>
      <c r="T9" s="48">
        <f t="shared" si="1"/>
        <v>9</v>
      </c>
      <c r="U9" s="49">
        <v>193</v>
      </c>
      <c r="V9" s="49">
        <v>9</v>
      </c>
      <c r="W9" s="119">
        <f>S9-U9</f>
        <v>4</v>
      </c>
      <c r="X9" s="119">
        <f>T9-V9</f>
        <v>0</v>
      </c>
    </row>
    <row r="10" spans="1:24" ht="12.75">
      <c r="A10" s="9" t="s">
        <v>116</v>
      </c>
      <c r="B10" s="48">
        <v>144</v>
      </c>
      <c r="C10" s="48">
        <v>6</v>
      </c>
      <c r="D10" s="49">
        <v>128</v>
      </c>
      <c r="E10" s="49">
        <v>5</v>
      </c>
      <c r="F10" s="119">
        <f aca="true" t="shared" si="2" ref="F10:F18">B10-D10</f>
        <v>16</v>
      </c>
      <c r="G10" s="119">
        <f aca="true" t="shared" si="3" ref="G10:G18">C10-E10</f>
        <v>1</v>
      </c>
      <c r="H10" s="50">
        <v>122</v>
      </c>
      <c r="I10" s="50">
        <v>5</v>
      </c>
      <c r="J10" s="60">
        <v>118</v>
      </c>
      <c r="K10" s="60">
        <v>6</v>
      </c>
      <c r="L10" s="77"/>
      <c r="M10" s="50">
        <v>115</v>
      </c>
      <c r="N10" s="50">
        <v>5</v>
      </c>
      <c r="O10" s="48">
        <v>72</v>
      </c>
      <c r="P10" s="48">
        <v>3</v>
      </c>
      <c r="Q10" s="48">
        <v>184</v>
      </c>
      <c r="R10" s="48">
        <v>9</v>
      </c>
      <c r="S10" s="48">
        <f t="shared" si="0"/>
        <v>371</v>
      </c>
      <c r="T10" s="48">
        <f t="shared" si="1"/>
        <v>17</v>
      </c>
      <c r="U10" s="49">
        <v>472</v>
      </c>
      <c r="V10" s="49">
        <v>21</v>
      </c>
      <c r="W10" s="119">
        <f aca="true" t="shared" si="4" ref="W10:W18">S10-U10</f>
        <v>-101</v>
      </c>
      <c r="X10" s="119">
        <f aca="true" t="shared" si="5" ref="X10:X18">T10-V10</f>
        <v>-4</v>
      </c>
    </row>
    <row r="11" spans="1:24" ht="12.75">
      <c r="A11" s="8" t="s">
        <v>352</v>
      </c>
      <c r="B11" s="48">
        <v>71</v>
      </c>
      <c r="C11" s="48">
        <v>2</v>
      </c>
      <c r="D11" s="49">
        <v>45</v>
      </c>
      <c r="E11" s="49">
        <v>2</v>
      </c>
      <c r="F11" s="119">
        <f t="shared" si="2"/>
        <v>26</v>
      </c>
      <c r="G11" s="119">
        <f t="shared" si="3"/>
        <v>0</v>
      </c>
      <c r="H11" s="50">
        <v>42</v>
      </c>
      <c r="I11" s="50">
        <v>2</v>
      </c>
      <c r="J11" s="60">
        <v>60</v>
      </c>
      <c r="K11" s="60">
        <v>2</v>
      </c>
      <c r="L11" s="77"/>
      <c r="M11" s="50">
        <v>51</v>
      </c>
      <c r="N11" s="50">
        <v>2</v>
      </c>
      <c r="O11" s="48">
        <v>35</v>
      </c>
      <c r="P11" s="48">
        <v>2</v>
      </c>
      <c r="Q11" s="48">
        <v>75</v>
      </c>
      <c r="R11" s="48">
        <v>3</v>
      </c>
      <c r="S11" s="48">
        <f t="shared" si="0"/>
        <v>161</v>
      </c>
      <c r="T11" s="48">
        <f t="shared" si="1"/>
        <v>7</v>
      </c>
      <c r="U11" s="49">
        <v>186</v>
      </c>
      <c r="V11" s="49">
        <v>8</v>
      </c>
      <c r="W11" s="119">
        <f t="shared" si="4"/>
        <v>-25</v>
      </c>
      <c r="X11" s="119">
        <f t="shared" si="5"/>
        <v>-1</v>
      </c>
    </row>
    <row r="12" spans="1:24" ht="12.75">
      <c r="A12" s="8" t="s">
        <v>9</v>
      </c>
      <c r="B12" s="48">
        <v>31</v>
      </c>
      <c r="C12" s="48">
        <v>1</v>
      </c>
      <c r="D12" s="49">
        <v>0</v>
      </c>
      <c r="E12" s="49">
        <v>0</v>
      </c>
      <c r="F12" s="119">
        <f>B12-D12</f>
        <v>31</v>
      </c>
      <c r="G12" s="119">
        <f>C12-E12</f>
        <v>1</v>
      </c>
      <c r="H12" s="50"/>
      <c r="I12" s="50"/>
      <c r="J12" s="60"/>
      <c r="K12" s="60"/>
      <c r="L12" s="77"/>
      <c r="M12" s="50"/>
      <c r="N12" s="50"/>
      <c r="O12" s="48"/>
      <c r="P12" s="48"/>
      <c r="Q12" s="48"/>
      <c r="R12" s="48"/>
      <c r="S12" s="48">
        <f>M12+O12+Q12</f>
        <v>0</v>
      </c>
      <c r="T12" s="48">
        <f>N12+P12+R12</f>
        <v>0</v>
      </c>
      <c r="U12" s="49">
        <v>0</v>
      </c>
      <c r="V12" s="49">
        <v>0</v>
      </c>
      <c r="W12" s="119">
        <f>S12-U12</f>
        <v>0</v>
      </c>
      <c r="X12" s="119">
        <f>T12-V12</f>
        <v>0</v>
      </c>
    </row>
    <row r="13" spans="1:24" ht="12.75">
      <c r="A13" s="8" t="s">
        <v>119</v>
      </c>
      <c r="B13" s="48">
        <v>96</v>
      </c>
      <c r="C13" s="48">
        <v>4</v>
      </c>
      <c r="D13" s="49">
        <v>144</v>
      </c>
      <c r="E13" s="49">
        <v>6</v>
      </c>
      <c r="F13" s="119">
        <f t="shared" si="2"/>
        <v>-48</v>
      </c>
      <c r="G13" s="119">
        <f t="shared" si="3"/>
        <v>-2</v>
      </c>
      <c r="H13" s="50">
        <v>127</v>
      </c>
      <c r="I13" s="50">
        <v>6</v>
      </c>
      <c r="J13" s="60">
        <v>112</v>
      </c>
      <c r="K13" s="60">
        <v>5</v>
      </c>
      <c r="L13" s="77"/>
      <c r="M13" s="50">
        <v>114</v>
      </c>
      <c r="N13" s="50">
        <v>5</v>
      </c>
      <c r="O13" s="48">
        <v>87</v>
      </c>
      <c r="P13" s="48">
        <v>4</v>
      </c>
      <c r="Q13" s="48">
        <v>85</v>
      </c>
      <c r="R13" s="48">
        <v>4</v>
      </c>
      <c r="S13" s="48">
        <f t="shared" si="0"/>
        <v>286</v>
      </c>
      <c r="T13" s="48">
        <f t="shared" si="1"/>
        <v>13</v>
      </c>
      <c r="U13" s="49">
        <v>271</v>
      </c>
      <c r="V13" s="49">
        <v>13</v>
      </c>
      <c r="W13" s="119">
        <f t="shared" si="4"/>
        <v>15</v>
      </c>
      <c r="X13" s="119">
        <f t="shared" si="5"/>
        <v>0</v>
      </c>
    </row>
    <row r="14" spans="1:24" ht="12.75">
      <c r="A14" s="8" t="s">
        <v>19</v>
      </c>
      <c r="B14" s="48">
        <v>76</v>
      </c>
      <c r="C14" s="48">
        <v>3</v>
      </c>
      <c r="D14" s="49">
        <v>87</v>
      </c>
      <c r="E14" s="49">
        <v>3</v>
      </c>
      <c r="F14" s="119">
        <f>B14-D14</f>
        <v>-11</v>
      </c>
      <c r="G14" s="119">
        <f>C14-E14</f>
        <v>0</v>
      </c>
      <c r="H14" s="50">
        <v>68</v>
      </c>
      <c r="I14" s="50">
        <v>3</v>
      </c>
      <c r="J14" s="60">
        <v>42</v>
      </c>
      <c r="K14" s="60">
        <v>2</v>
      </c>
      <c r="L14" s="77"/>
      <c r="M14" s="50">
        <v>39</v>
      </c>
      <c r="N14" s="50">
        <v>2</v>
      </c>
      <c r="O14" s="48">
        <v>17</v>
      </c>
      <c r="P14" s="48">
        <v>1</v>
      </c>
      <c r="Q14" s="48">
        <v>14</v>
      </c>
      <c r="R14" s="48">
        <v>1</v>
      </c>
      <c r="S14" s="48">
        <f t="shared" si="0"/>
        <v>70</v>
      </c>
      <c r="T14" s="48">
        <f t="shared" si="1"/>
        <v>4</v>
      </c>
      <c r="U14" s="49">
        <v>36</v>
      </c>
      <c r="V14" s="49">
        <v>2</v>
      </c>
      <c r="W14" s="119">
        <f>S14-U14</f>
        <v>34</v>
      </c>
      <c r="X14" s="119">
        <f>T14-V14</f>
        <v>2</v>
      </c>
    </row>
    <row r="15" spans="1:24" ht="12.75">
      <c r="A15" s="8" t="s">
        <v>118</v>
      </c>
      <c r="B15" s="48">
        <v>46</v>
      </c>
      <c r="C15" s="48">
        <v>2</v>
      </c>
      <c r="D15" s="49">
        <v>73</v>
      </c>
      <c r="E15" s="49">
        <v>3</v>
      </c>
      <c r="F15" s="119">
        <f t="shared" si="2"/>
        <v>-27</v>
      </c>
      <c r="G15" s="119">
        <f t="shared" si="3"/>
        <v>-1</v>
      </c>
      <c r="H15" s="50">
        <v>57</v>
      </c>
      <c r="I15" s="50">
        <v>3</v>
      </c>
      <c r="J15" s="60">
        <v>60</v>
      </c>
      <c r="K15" s="60">
        <v>3</v>
      </c>
      <c r="L15" s="77"/>
      <c r="M15" s="50">
        <v>50</v>
      </c>
      <c r="N15" s="50">
        <v>2</v>
      </c>
      <c r="O15" s="50">
        <v>47</v>
      </c>
      <c r="P15" s="50">
        <v>2</v>
      </c>
      <c r="Q15" s="48">
        <v>152</v>
      </c>
      <c r="R15" s="48">
        <v>8</v>
      </c>
      <c r="S15" s="48">
        <f t="shared" si="0"/>
        <v>249</v>
      </c>
      <c r="T15" s="48">
        <f t="shared" si="1"/>
        <v>12</v>
      </c>
      <c r="U15" s="49">
        <v>372</v>
      </c>
      <c r="V15" s="49">
        <v>18</v>
      </c>
      <c r="W15" s="119">
        <f t="shared" si="4"/>
        <v>-123</v>
      </c>
      <c r="X15" s="119">
        <f t="shared" si="5"/>
        <v>-6</v>
      </c>
    </row>
    <row r="16" spans="1:24" ht="12.75">
      <c r="A16" s="8" t="s">
        <v>14</v>
      </c>
      <c r="B16" s="48">
        <v>62</v>
      </c>
      <c r="C16" s="48">
        <v>2</v>
      </c>
      <c r="D16" s="49">
        <v>83</v>
      </c>
      <c r="E16" s="49">
        <v>3</v>
      </c>
      <c r="F16" s="119">
        <f t="shared" si="2"/>
        <v>-21</v>
      </c>
      <c r="G16" s="119">
        <f t="shared" si="3"/>
        <v>-1</v>
      </c>
      <c r="H16" s="50">
        <v>72</v>
      </c>
      <c r="I16" s="50">
        <v>3</v>
      </c>
      <c r="J16" s="60">
        <v>73</v>
      </c>
      <c r="K16" s="60">
        <v>3</v>
      </c>
      <c r="L16" s="77"/>
      <c r="M16" s="50">
        <v>77</v>
      </c>
      <c r="N16" s="50">
        <v>3</v>
      </c>
      <c r="O16" s="50">
        <v>50</v>
      </c>
      <c r="P16" s="50">
        <v>2</v>
      </c>
      <c r="Q16" s="48">
        <v>69</v>
      </c>
      <c r="R16" s="48">
        <v>3</v>
      </c>
      <c r="S16" s="48">
        <f t="shared" si="0"/>
        <v>196</v>
      </c>
      <c r="T16" s="48">
        <f t="shared" si="1"/>
        <v>8</v>
      </c>
      <c r="U16" s="49">
        <v>194</v>
      </c>
      <c r="V16" s="49">
        <v>8</v>
      </c>
      <c r="W16" s="119">
        <f t="shared" si="4"/>
        <v>2</v>
      </c>
      <c r="X16" s="119">
        <f t="shared" si="5"/>
        <v>0</v>
      </c>
    </row>
    <row r="17" spans="1:24" ht="12.75">
      <c r="A17" s="8" t="s">
        <v>113</v>
      </c>
      <c r="B17" s="48">
        <v>80</v>
      </c>
      <c r="C17" s="48">
        <v>3</v>
      </c>
      <c r="D17" s="49">
        <v>77</v>
      </c>
      <c r="E17" s="49">
        <v>3</v>
      </c>
      <c r="F17" s="119">
        <f t="shared" si="2"/>
        <v>3</v>
      </c>
      <c r="G17" s="119">
        <f t="shared" si="3"/>
        <v>0</v>
      </c>
      <c r="H17" s="50">
        <v>62</v>
      </c>
      <c r="I17" s="50">
        <v>3</v>
      </c>
      <c r="J17" s="60">
        <v>63</v>
      </c>
      <c r="K17" s="60">
        <v>3</v>
      </c>
      <c r="L17" s="77"/>
      <c r="M17" s="50">
        <v>62</v>
      </c>
      <c r="N17" s="50">
        <v>3</v>
      </c>
      <c r="O17" s="48">
        <v>68</v>
      </c>
      <c r="P17" s="48">
        <v>3</v>
      </c>
      <c r="Q17" s="48">
        <v>133</v>
      </c>
      <c r="R17" s="48">
        <v>7</v>
      </c>
      <c r="S17" s="48">
        <f t="shared" si="0"/>
        <v>263</v>
      </c>
      <c r="T17" s="48">
        <f t="shared" si="1"/>
        <v>13</v>
      </c>
      <c r="U17" s="49">
        <v>384</v>
      </c>
      <c r="V17" s="49">
        <v>17</v>
      </c>
      <c r="W17" s="119">
        <f t="shared" si="4"/>
        <v>-121</v>
      </c>
      <c r="X17" s="119">
        <f t="shared" si="5"/>
        <v>-4</v>
      </c>
    </row>
    <row r="18" spans="1:24" ht="12.75">
      <c r="A18" s="8" t="s">
        <v>7</v>
      </c>
      <c r="B18" s="48">
        <v>39</v>
      </c>
      <c r="C18" s="48">
        <v>2</v>
      </c>
      <c r="D18" s="49">
        <v>60</v>
      </c>
      <c r="E18" s="49">
        <v>3</v>
      </c>
      <c r="F18" s="119">
        <f t="shared" si="2"/>
        <v>-21</v>
      </c>
      <c r="G18" s="119">
        <f t="shared" si="3"/>
        <v>-1</v>
      </c>
      <c r="H18" s="50">
        <v>57</v>
      </c>
      <c r="I18" s="50">
        <v>3</v>
      </c>
      <c r="J18" s="60">
        <v>48</v>
      </c>
      <c r="K18" s="60">
        <v>2</v>
      </c>
      <c r="L18" s="77"/>
      <c r="M18" s="50">
        <v>43</v>
      </c>
      <c r="N18" s="50">
        <v>2</v>
      </c>
      <c r="O18" s="48">
        <v>35</v>
      </c>
      <c r="P18" s="48">
        <v>2</v>
      </c>
      <c r="Q18" s="48">
        <v>38</v>
      </c>
      <c r="R18" s="48">
        <v>2</v>
      </c>
      <c r="S18" s="48">
        <f t="shared" si="0"/>
        <v>116</v>
      </c>
      <c r="T18" s="48">
        <f t="shared" si="1"/>
        <v>6</v>
      </c>
      <c r="U18" s="49">
        <v>114</v>
      </c>
      <c r="V18" s="49">
        <v>6</v>
      </c>
      <c r="W18" s="119">
        <f t="shared" si="4"/>
        <v>2</v>
      </c>
      <c r="X18" s="119">
        <f t="shared" si="5"/>
        <v>0</v>
      </c>
    </row>
    <row r="19" spans="1:24" s="163" customFormat="1" ht="11.25">
      <c r="A19" s="159" t="s">
        <v>4</v>
      </c>
      <c r="B19" s="159">
        <f aca="true" t="shared" si="6" ref="B19:K19">SUM(B8:B18)</f>
        <v>881</v>
      </c>
      <c r="C19" s="159">
        <f t="shared" si="6"/>
        <v>34</v>
      </c>
      <c r="D19" s="160">
        <f t="shared" si="6"/>
        <v>968</v>
      </c>
      <c r="E19" s="160">
        <f t="shared" si="6"/>
        <v>39</v>
      </c>
      <c r="F19" s="119">
        <f t="shared" si="6"/>
        <v>-87</v>
      </c>
      <c r="G19" s="119">
        <f t="shared" si="6"/>
        <v>-5</v>
      </c>
      <c r="H19" s="165">
        <f t="shared" si="6"/>
        <v>819</v>
      </c>
      <c r="I19" s="161">
        <f t="shared" si="6"/>
        <v>38</v>
      </c>
      <c r="J19" s="162">
        <f t="shared" si="6"/>
        <v>790</v>
      </c>
      <c r="K19" s="162">
        <f t="shared" si="6"/>
        <v>36</v>
      </c>
      <c r="L19" s="162"/>
      <c r="M19" s="161">
        <f aca="true" t="shared" si="7" ref="M19:X19">SUM(M8:M18)</f>
        <v>752</v>
      </c>
      <c r="N19" s="166">
        <f t="shared" si="7"/>
        <v>32</v>
      </c>
      <c r="O19" s="161">
        <f t="shared" si="7"/>
        <v>569</v>
      </c>
      <c r="P19" s="161">
        <f t="shared" si="7"/>
        <v>26</v>
      </c>
      <c r="Q19" s="161">
        <f t="shared" si="7"/>
        <v>936</v>
      </c>
      <c r="R19" s="161">
        <f t="shared" si="7"/>
        <v>47</v>
      </c>
      <c r="S19" s="161">
        <f t="shared" si="7"/>
        <v>2257</v>
      </c>
      <c r="T19" s="161">
        <f t="shared" si="7"/>
        <v>105</v>
      </c>
      <c r="U19" s="160">
        <f t="shared" si="7"/>
        <v>2640</v>
      </c>
      <c r="V19" s="160">
        <f t="shared" si="7"/>
        <v>121</v>
      </c>
      <c r="W19" s="119">
        <f t="shared" si="7"/>
        <v>-383</v>
      </c>
      <c r="X19" s="119">
        <f t="shared" si="7"/>
        <v>-16</v>
      </c>
    </row>
    <row r="20" ht="12.75">
      <c r="L20" s="77"/>
    </row>
    <row r="21" ht="12.75"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7"/>
    </row>
    <row r="39" ht="12.75">
      <c r="L39" s="77"/>
    </row>
    <row r="40" ht="12.75">
      <c r="L40" s="73"/>
    </row>
  </sheetData>
  <mergeCells count="15">
    <mergeCell ref="B5:I5"/>
    <mergeCell ref="M5:X5"/>
    <mergeCell ref="J6:K6"/>
    <mergeCell ref="S6:T6"/>
    <mergeCell ref="U6:V6"/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115" zoomScaleNormal="115" workbookViewId="0" topLeftCell="A4">
      <selection activeCell="S10" sqref="S1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1" width="3.8515625" style="0" hidden="1" customWidth="1"/>
    <col min="12" max="12" width="2.7109375" style="78" customWidth="1"/>
    <col min="13" max="22" width="5.28125" style="0" customWidth="1"/>
    <col min="23" max="24" width="5.28125" style="183" customWidth="1"/>
  </cols>
  <sheetData>
    <row r="1" spans="1:24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4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1"/>
      <c r="X2" s="181"/>
    </row>
    <row r="3" spans="1:24" ht="15">
      <c r="A3" s="3" t="s">
        <v>278</v>
      </c>
      <c r="B3" s="1"/>
      <c r="C3" s="2"/>
      <c r="D3" s="2"/>
      <c r="E3" s="2"/>
      <c r="F3" s="182"/>
      <c r="G3" s="182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1"/>
      <c r="X3" s="181"/>
    </row>
    <row r="4" spans="1:24" ht="15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1"/>
      <c r="X4" s="181"/>
    </row>
    <row r="5" spans="2:24" ht="12.75">
      <c r="B5" s="385" t="s">
        <v>141</v>
      </c>
      <c r="C5" s="385"/>
      <c r="D5" s="385"/>
      <c r="E5" s="385"/>
      <c r="F5" s="385"/>
      <c r="G5" s="385"/>
      <c r="H5" s="385"/>
      <c r="I5" s="385"/>
      <c r="J5" s="72"/>
      <c r="K5" s="72"/>
      <c r="L5" s="76"/>
      <c r="M5" s="385" t="s">
        <v>181</v>
      </c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</row>
    <row r="6" spans="1:24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379" t="s">
        <v>29</v>
      </c>
      <c r="I6" s="380"/>
      <c r="J6" s="374" t="s">
        <v>185</v>
      </c>
      <c r="K6" s="413"/>
      <c r="L6" s="56"/>
      <c r="M6" s="379" t="s">
        <v>30</v>
      </c>
      <c r="N6" s="380"/>
      <c r="O6" s="379" t="s">
        <v>31</v>
      </c>
      <c r="P6" s="380"/>
      <c r="Q6" s="379" t="s">
        <v>32</v>
      </c>
      <c r="R6" s="380"/>
      <c r="S6" s="414" t="s">
        <v>414</v>
      </c>
      <c r="T6" s="415"/>
      <c r="U6" s="416" t="s">
        <v>417</v>
      </c>
      <c r="V6" s="417"/>
      <c r="W6" s="402" t="s">
        <v>3</v>
      </c>
      <c r="X6" s="402"/>
    </row>
    <row r="7" spans="1:24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9" t="s">
        <v>6</v>
      </c>
      <c r="X7" s="139" t="s">
        <v>5</v>
      </c>
    </row>
    <row r="8" spans="1:24" ht="12.75">
      <c r="A8" s="8" t="s">
        <v>117</v>
      </c>
      <c r="B8" s="48">
        <v>59</v>
      </c>
      <c r="C8" s="48">
        <v>2</v>
      </c>
      <c r="D8" s="49">
        <v>53</v>
      </c>
      <c r="E8" s="49">
        <v>2</v>
      </c>
      <c r="F8" s="119">
        <f>B8-D8</f>
        <v>6</v>
      </c>
      <c r="G8" s="119">
        <f>C8-E8</f>
        <v>0</v>
      </c>
      <c r="H8" s="50">
        <v>44</v>
      </c>
      <c r="I8" s="50">
        <v>2</v>
      </c>
      <c r="J8" s="187">
        <v>71</v>
      </c>
      <c r="K8" s="187">
        <v>3</v>
      </c>
      <c r="L8" s="77"/>
      <c r="M8" s="50">
        <v>61</v>
      </c>
      <c r="N8" s="50">
        <v>2</v>
      </c>
      <c r="O8" s="48">
        <v>65</v>
      </c>
      <c r="P8" s="48">
        <v>3</v>
      </c>
      <c r="Q8" s="48"/>
      <c r="R8" s="48"/>
      <c r="S8" s="48">
        <f>M8+O8+Q8</f>
        <v>126</v>
      </c>
      <c r="T8" s="48">
        <f>N8+P8+R8</f>
        <v>5</v>
      </c>
      <c r="U8" s="49">
        <v>79</v>
      </c>
      <c r="V8" s="49">
        <v>3</v>
      </c>
      <c r="W8" s="119">
        <f>S8-U8</f>
        <v>47</v>
      </c>
      <c r="X8" s="119">
        <f>T8-V8</f>
        <v>2</v>
      </c>
    </row>
    <row r="9" spans="1:24" ht="12.75">
      <c r="A9" s="9" t="s">
        <v>116</v>
      </c>
      <c r="B9" s="48">
        <v>74</v>
      </c>
      <c r="C9" s="48">
        <v>3</v>
      </c>
      <c r="D9" s="49">
        <v>78</v>
      </c>
      <c r="E9" s="49">
        <v>3</v>
      </c>
      <c r="F9" s="119">
        <f aca="true" t="shared" si="0" ref="F9:F16">B9-D9</f>
        <v>-4</v>
      </c>
      <c r="G9" s="119">
        <f aca="true" t="shared" si="1" ref="G9:G16">C9-E9</f>
        <v>0</v>
      </c>
      <c r="H9" s="50">
        <v>73</v>
      </c>
      <c r="I9" s="50">
        <v>3</v>
      </c>
      <c r="J9" s="187">
        <v>96</v>
      </c>
      <c r="K9" s="187">
        <v>4</v>
      </c>
      <c r="L9" s="77"/>
      <c r="M9" s="50">
        <v>100</v>
      </c>
      <c r="N9" s="50">
        <v>4</v>
      </c>
      <c r="O9" s="48">
        <v>94</v>
      </c>
      <c r="P9" s="48">
        <v>4</v>
      </c>
      <c r="Q9" s="48"/>
      <c r="R9" s="48"/>
      <c r="S9" s="48">
        <f aca="true" t="shared" si="2" ref="S9:S16">M9+O9+Q9</f>
        <v>194</v>
      </c>
      <c r="T9" s="48">
        <f aca="true" t="shared" si="3" ref="T9:T16">N9+P9+R9</f>
        <v>8</v>
      </c>
      <c r="U9" s="49">
        <v>103</v>
      </c>
      <c r="V9" s="49">
        <v>4</v>
      </c>
      <c r="W9" s="119">
        <f aca="true" t="shared" si="4" ref="W9:W16">S9-U9</f>
        <v>91</v>
      </c>
      <c r="X9" s="119">
        <f aca="true" t="shared" si="5" ref="X9:X16">T9-V9</f>
        <v>4</v>
      </c>
    </row>
    <row r="10" spans="1:24" ht="12.75">
      <c r="A10" s="9" t="s">
        <v>331</v>
      </c>
      <c r="B10" s="48">
        <v>65</v>
      </c>
      <c r="C10" s="48">
        <v>2</v>
      </c>
      <c r="D10" s="49">
        <v>54</v>
      </c>
      <c r="E10" s="49">
        <v>2</v>
      </c>
      <c r="F10" s="119">
        <f>B10-D10</f>
        <v>11</v>
      </c>
      <c r="G10" s="119">
        <f>C10-E10</f>
        <v>0</v>
      </c>
      <c r="H10" s="50">
        <v>55</v>
      </c>
      <c r="I10" s="50">
        <v>2</v>
      </c>
      <c r="J10" s="187">
        <v>53</v>
      </c>
      <c r="K10" s="187">
        <v>2</v>
      </c>
      <c r="L10" s="77"/>
      <c r="M10" s="50">
        <v>61</v>
      </c>
      <c r="N10" s="50">
        <v>2</v>
      </c>
      <c r="O10" s="48">
        <v>29</v>
      </c>
      <c r="P10" s="48">
        <v>1</v>
      </c>
      <c r="Q10" s="48"/>
      <c r="R10" s="48"/>
      <c r="S10" s="48">
        <f>M10+O10+Q10</f>
        <v>90</v>
      </c>
      <c r="T10" s="48">
        <f>N10+P10+R10</f>
        <v>3</v>
      </c>
      <c r="U10" s="49">
        <v>32</v>
      </c>
      <c r="V10" s="49">
        <v>1</v>
      </c>
      <c r="W10" s="119">
        <f>S10-U10</f>
        <v>58</v>
      </c>
      <c r="X10" s="119">
        <f>T10-V10</f>
        <v>2</v>
      </c>
    </row>
    <row r="11" spans="1:24" ht="12.75">
      <c r="A11" s="8" t="s">
        <v>352</v>
      </c>
      <c r="B11" s="48">
        <v>15</v>
      </c>
      <c r="C11" s="48">
        <v>1</v>
      </c>
      <c r="D11" s="49">
        <v>23</v>
      </c>
      <c r="E11" s="49">
        <v>1</v>
      </c>
      <c r="F11" s="119">
        <f t="shared" si="0"/>
        <v>-8</v>
      </c>
      <c r="G11" s="119">
        <f t="shared" si="1"/>
        <v>0</v>
      </c>
      <c r="H11" s="50">
        <v>25</v>
      </c>
      <c r="I11" s="50">
        <v>1</v>
      </c>
      <c r="J11" s="187">
        <v>28</v>
      </c>
      <c r="K11" s="187">
        <v>1</v>
      </c>
      <c r="L11" s="77"/>
      <c r="M11" s="50">
        <v>20</v>
      </c>
      <c r="N11" s="50">
        <v>1</v>
      </c>
      <c r="O11" s="48">
        <v>41</v>
      </c>
      <c r="P11" s="48">
        <v>2</v>
      </c>
      <c r="Q11" s="48"/>
      <c r="R11" s="48"/>
      <c r="S11" s="48">
        <f t="shared" si="2"/>
        <v>61</v>
      </c>
      <c r="T11" s="48">
        <f t="shared" si="3"/>
        <v>3</v>
      </c>
      <c r="U11" s="49">
        <v>43</v>
      </c>
      <c r="V11" s="49">
        <v>2</v>
      </c>
      <c r="W11" s="119">
        <f t="shared" si="4"/>
        <v>18</v>
      </c>
      <c r="X11" s="119">
        <f t="shared" si="5"/>
        <v>1</v>
      </c>
    </row>
    <row r="12" spans="1:24" ht="12.75">
      <c r="A12" s="8" t="s">
        <v>119</v>
      </c>
      <c r="B12" s="48">
        <v>38</v>
      </c>
      <c r="C12" s="48">
        <v>2</v>
      </c>
      <c r="D12" s="49">
        <v>30</v>
      </c>
      <c r="E12" s="49">
        <v>1</v>
      </c>
      <c r="F12" s="119">
        <f t="shared" si="0"/>
        <v>8</v>
      </c>
      <c r="G12" s="119">
        <f t="shared" si="1"/>
        <v>1</v>
      </c>
      <c r="H12" s="50">
        <v>24</v>
      </c>
      <c r="I12" s="50">
        <v>1</v>
      </c>
      <c r="J12" s="187">
        <v>48</v>
      </c>
      <c r="K12" s="187">
        <v>2</v>
      </c>
      <c r="L12" s="77"/>
      <c r="M12" s="50">
        <v>54</v>
      </c>
      <c r="N12" s="50">
        <v>2</v>
      </c>
      <c r="O12" s="48">
        <v>28</v>
      </c>
      <c r="P12" s="48">
        <v>1</v>
      </c>
      <c r="Q12" s="48"/>
      <c r="R12" s="48"/>
      <c r="S12" s="48">
        <f t="shared" si="2"/>
        <v>82</v>
      </c>
      <c r="T12" s="48">
        <f t="shared" si="3"/>
        <v>3</v>
      </c>
      <c r="U12" s="49">
        <v>32</v>
      </c>
      <c r="V12" s="49">
        <v>2</v>
      </c>
      <c r="W12" s="119">
        <f t="shared" si="4"/>
        <v>50</v>
      </c>
      <c r="X12" s="119">
        <f t="shared" si="5"/>
        <v>1</v>
      </c>
    </row>
    <row r="13" spans="1:24" ht="12.75">
      <c r="A13" s="8" t="s">
        <v>19</v>
      </c>
      <c r="B13" s="48">
        <v>18</v>
      </c>
      <c r="C13" s="48">
        <v>1</v>
      </c>
      <c r="D13" s="49">
        <v>30</v>
      </c>
      <c r="E13" s="49">
        <v>1</v>
      </c>
      <c r="F13" s="119">
        <f t="shared" si="0"/>
        <v>-12</v>
      </c>
      <c r="G13" s="119">
        <f t="shared" si="1"/>
        <v>0</v>
      </c>
      <c r="H13" s="50">
        <v>20</v>
      </c>
      <c r="I13" s="50">
        <v>1</v>
      </c>
      <c r="J13" s="187">
        <v>41</v>
      </c>
      <c r="K13" s="187">
        <v>2</v>
      </c>
      <c r="L13" s="77"/>
      <c r="M13" s="50">
        <v>44</v>
      </c>
      <c r="N13" s="50">
        <v>2</v>
      </c>
      <c r="O13" s="48">
        <v>14</v>
      </c>
      <c r="P13" s="48">
        <v>1</v>
      </c>
      <c r="Q13" s="48"/>
      <c r="R13" s="48"/>
      <c r="S13" s="48">
        <f>M13+O13+Q13</f>
        <v>58</v>
      </c>
      <c r="T13" s="48">
        <f>N13+P13+R13</f>
        <v>3</v>
      </c>
      <c r="U13" s="49">
        <v>17</v>
      </c>
      <c r="V13" s="49">
        <v>1</v>
      </c>
      <c r="W13" s="119">
        <f>S13-U13</f>
        <v>41</v>
      </c>
      <c r="X13" s="119">
        <f>T13-V13</f>
        <v>2</v>
      </c>
    </row>
    <row r="14" spans="1:24" ht="12.75">
      <c r="A14" s="8" t="s">
        <v>118</v>
      </c>
      <c r="B14" s="48">
        <v>48</v>
      </c>
      <c r="C14" s="48">
        <v>2</v>
      </c>
      <c r="D14" s="49">
        <v>54</v>
      </c>
      <c r="E14" s="49">
        <v>2</v>
      </c>
      <c r="F14" s="119">
        <f t="shared" si="0"/>
        <v>-6</v>
      </c>
      <c r="G14" s="119">
        <f t="shared" si="1"/>
        <v>0</v>
      </c>
      <c r="H14" s="50">
        <v>47</v>
      </c>
      <c r="I14" s="50">
        <v>2</v>
      </c>
      <c r="J14" s="187">
        <v>63</v>
      </c>
      <c r="K14" s="187">
        <v>3</v>
      </c>
      <c r="L14" s="77"/>
      <c r="M14" s="50">
        <v>58</v>
      </c>
      <c r="N14" s="50">
        <v>3</v>
      </c>
      <c r="O14" s="48">
        <v>69</v>
      </c>
      <c r="P14" s="48">
        <v>3</v>
      </c>
      <c r="Q14" s="48"/>
      <c r="R14" s="48"/>
      <c r="S14" s="48">
        <f t="shared" si="2"/>
        <v>127</v>
      </c>
      <c r="T14" s="48">
        <f t="shared" si="3"/>
        <v>6</v>
      </c>
      <c r="U14" s="49">
        <v>66</v>
      </c>
      <c r="V14" s="49">
        <v>3</v>
      </c>
      <c r="W14" s="119">
        <f t="shared" si="4"/>
        <v>61</v>
      </c>
      <c r="X14" s="119">
        <f t="shared" si="5"/>
        <v>3</v>
      </c>
    </row>
    <row r="15" spans="1:24" ht="12.75">
      <c r="A15" s="8" t="s">
        <v>14</v>
      </c>
      <c r="B15" s="48">
        <v>27</v>
      </c>
      <c r="C15" s="48">
        <v>1</v>
      </c>
      <c r="D15" s="49">
        <v>29</v>
      </c>
      <c r="E15" s="49">
        <v>1</v>
      </c>
      <c r="F15" s="119">
        <f t="shared" si="0"/>
        <v>-2</v>
      </c>
      <c r="G15" s="119">
        <f t="shared" si="1"/>
        <v>0</v>
      </c>
      <c r="H15" s="50">
        <v>30</v>
      </c>
      <c r="I15" s="50">
        <v>1</v>
      </c>
      <c r="J15" s="187">
        <v>23</v>
      </c>
      <c r="K15" s="187">
        <v>1</v>
      </c>
      <c r="L15" s="77"/>
      <c r="M15" s="50">
        <v>24</v>
      </c>
      <c r="N15" s="50">
        <v>1</v>
      </c>
      <c r="O15" s="48">
        <v>25</v>
      </c>
      <c r="P15" s="48">
        <v>1</v>
      </c>
      <c r="Q15" s="48"/>
      <c r="R15" s="48"/>
      <c r="S15" s="48">
        <f>M15+O15+Q15</f>
        <v>49</v>
      </c>
      <c r="T15" s="48">
        <f>N15+P15+R15</f>
        <v>2</v>
      </c>
      <c r="U15" s="49">
        <v>27</v>
      </c>
      <c r="V15" s="49">
        <v>1</v>
      </c>
      <c r="W15" s="119">
        <f>S15-U15</f>
        <v>22</v>
      </c>
      <c r="X15" s="119">
        <f>T15-V15</f>
        <v>1</v>
      </c>
    </row>
    <row r="16" spans="1:24" ht="12.75">
      <c r="A16" s="8" t="s">
        <v>113</v>
      </c>
      <c r="B16" s="48">
        <v>63</v>
      </c>
      <c r="C16" s="48">
        <v>2</v>
      </c>
      <c r="D16" s="49">
        <v>60</v>
      </c>
      <c r="E16" s="49">
        <v>2</v>
      </c>
      <c r="F16" s="119">
        <f t="shared" si="0"/>
        <v>3</v>
      </c>
      <c r="G16" s="119">
        <f t="shared" si="1"/>
        <v>0</v>
      </c>
      <c r="H16" s="50">
        <v>55</v>
      </c>
      <c r="I16" s="50">
        <v>2</v>
      </c>
      <c r="J16" s="187">
        <v>88</v>
      </c>
      <c r="K16" s="187">
        <v>4</v>
      </c>
      <c r="L16" s="77"/>
      <c r="M16" s="50">
        <v>84</v>
      </c>
      <c r="N16" s="50">
        <v>4</v>
      </c>
      <c r="O16" s="48">
        <v>71</v>
      </c>
      <c r="P16" s="48">
        <v>4</v>
      </c>
      <c r="Q16" s="48"/>
      <c r="R16" s="48"/>
      <c r="S16" s="48">
        <f t="shared" si="2"/>
        <v>155</v>
      </c>
      <c r="T16" s="48">
        <f t="shared" si="3"/>
        <v>8</v>
      </c>
      <c r="U16" s="49">
        <v>80</v>
      </c>
      <c r="V16" s="49">
        <v>4</v>
      </c>
      <c r="W16" s="119">
        <f t="shared" si="4"/>
        <v>75</v>
      </c>
      <c r="X16" s="119">
        <f t="shared" si="5"/>
        <v>4</v>
      </c>
    </row>
    <row r="17" spans="1:24" s="163" customFormat="1" ht="11.25">
      <c r="A17" s="159" t="s">
        <v>4</v>
      </c>
      <c r="B17" s="159">
        <f aca="true" t="shared" si="6" ref="B17:K17">SUM(B8:B16)</f>
        <v>407</v>
      </c>
      <c r="C17" s="159">
        <f t="shared" si="6"/>
        <v>16</v>
      </c>
      <c r="D17" s="160">
        <f t="shared" si="6"/>
        <v>411</v>
      </c>
      <c r="E17" s="160">
        <f t="shared" si="6"/>
        <v>15</v>
      </c>
      <c r="F17" s="119">
        <f t="shared" si="6"/>
        <v>-4</v>
      </c>
      <c r="G17" s="119">
        <f t="shared" si="6"/>
        <v>1</v>
      </c>
      <c r="H17" s="161">
        <f t="shared" si="6"/>
        <v>373</v>
      </c>
      <c r="I17" s="161">
        <f t="shared" si="6"/>
        <v>15</v>
      </c>
      <c r="J17" s="187">
        <f t="shared" si="6"/>
        <v>511</v>
      </c>
      <c r="K17" s="187">
        <f t="shared" si="6"/>
        <v>22</v>
      </c>
      <c r="L17" s="162"/>
      <c r="M17" s="161">
        <f aca="true" t="shared" si="7" ref="M17:X17">SUM(M8:M16)</f>
        <v>506</v>
      </c>
      <c r="N17" s="161">
        <f t="shared" si="7"/>
        <v>21</v>
      </c>
      <c r="O17" s="161">
        <f t="shared" si="7"/>
        <v>436</v>
      </c>
      <c r="P17" s="161">
        <f t="shared" si="7"/>
        <v>20</v>
      </c>
      <c r="Q17" s="161">
        <f t="shared" si="7"/>
        <v>0</v>
      </c>
      <c r="R17" s="161">
        <f t="shared" si="7"/>
        <v>0</v>
      </c>
      <c r="S17" s="161">
        <f t="shared" si="7"/>
        <v>942</v>
      </c>
      <c r="T17" s="161">
        <f t="shared" si="7"/>
        <v>41</v>
      </c>
      <c r="U17" s="160">
        <f t="shared" si="7"/>
        <v>479</v>
      </c>
      <c r="V17" s="160">
        <f t="shared" si="7"/>
        <v>21</v>
      </c>
      <c r="W17" s="119">
        <f t="shared" si="7"/>
        <v>463</v>
      </c>
      <c r="X17" s="119">
        <f t="shared" si="7"/>
        <v>20</v>
      </c>
    </row>
    <row r="18" spans="10:12" ht="12.75">
      <c r="J18" s="114"/>
      <c r="K18" s="114"/>
      <c r="L18" s="77"/>
    </row>
    <row r="19" ht="12.75">
      <c r="L19" s="77"/>
    </row>
    <row r="20" ht="12.75">
      <c r="L20" s="77"/>
    </row>
    <row r="21" ht="12.75"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3"/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  <mergeCell ref="D6:E6"/>
    <mergeCell ref="O6:P6"/>
    <mergeCell ref="S6:T6"/>
    <mergeCell ref="U6:V6"/>
    <mergeCell ref="J6:K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7"/>
  <sheetViews>
    <sheetView showGridLines="0" zoomScale="115" zoomScaleNormal="115" workbookViewId="0" topLeftCell="A25">
      <selection activeCell="R16" activeCellId="2" sqref="B10 H10 R16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4.28125" style="0" hidden="1" customWidth="1"/>
    <col min="11" max="11" width="4.710937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4" ht="15">
      <c r="A3" s="3" t="s">
        <v>373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9" t="s">
        <v>122</v>
      </c>
      <c r="B8" s="48">
        <v>24</v>
      </c>
      <c r="C8" s="48">
        <v>1</v>
      </c>
      <c r="D8" s="49">
        <v>23</v>
      </c>
      <c r="E8" s="49">
        <v>1</v>
      </c>
      <c r="F8" s="119">
        <f>B8-D8</f>
        <v>1</v>
      </c>
      <c r="G8" s="119">
        <f>C8-E8</f>
        <v>0</v>
      </c>
      <c r="H8" s="50">
        <v>23</v>
      </c>
      <c r="I8" s="50">
        <v>1</v>
      </c>
      <c r="J8" s="60">
        <v>19</v>
      </c>
      <c r="K8" s="60">
        <v>1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121</v>
      </c>
      <c r="B9" s="48">
        <v>55</v>
      </c>
      <c r="C9" s="48">
        <v>2</v>
      </c>
      <c r="D9" s="49">
        <v>37</v>
      </c>
      <c r="E9" s="49">
        <v>1</v>
      </c>
      <c r="F9" s="119">
        <f>B9-D9</f>
        <v>18</v>
      </c>
      <c r="G9" s="119">
        <f>C9-E9</f>
        <v>1</v>
      </c>
      <c r="H9" s="50">
        <v>21</v>
      </c>
      <c r="I9" s="50">
        <v>1</v>
      </c>
      <c r="J9" s="60">
        <v>21</v>
      </c>
      <c r="K9" s="60">
        <v>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s="168" customFormat="1" ht="12.75">
      <c r="A10" s="167" t="s">
        <v>4</v>
      </c>
      <c r="B10" s="159">
        <f aca="true" t="shared" si="0" ref="B10:K10">SUM(B8:B9)</f>
        <v>79</v>
      </c>
      <c r="C10" s="159">
        <f t="shared" si="0"/>
        <v>3</v>
      </c>
      <c r="D10" s="160">
        <f t="shared" si="0"/>
        <v>60</v>
      </c>
      <c r="E10" s="160">
        <f t="shared" si="0"/>
        <v>2</v>
      </c>
      <c r="F10" s="119">
        <f t="shared" si="0"/>
        <v>19</v>
      </c>
      <c r="G10" s="119">
        <f t="shared" si="0"/>
        <v>1</v>
      </c>
      <c r="H10" s="161">
        <f t="shared" si="0"/>
        <v>44</v>
      </c>
      <c r="I10" s="161">
        <f t="shared" si="0"/>
        <v>2</v>
      </c>
      <c r="J10" s="162">
        <f t="shared" si="0"/>
        <v>40</v>
      </c>
      <c r="K10" s="162">
        <f t="shared" si="0"/>
        <v>2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87"/>
      <c r="W10" s="187"/>
    </row>
    <row r="11" spans="1:23" ht="12.75">
      <c r="A11" s="84"/>
      <c r="B11" s="440" t="s">
        <v>182</v>
      </c>
      <c r="C11" s="440"/>
      <c r="D11" s="440"/>
      <c r="E11" s="440"/>
      <c r="F11" s="440"/>
      <c r="G11" s="440"/>
      <c r="H11" s="440"/>
      <c r="I11" s="441"/>
      <c r="J11" s="58"/>
      <c r="K11" s="58"/>
      <c r="L11" s="438" t="s">
        <v>181</v>
      </c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</row>
    <row r="12" spans="1:23" ht="12.75">
      <c r="A12" s="85"/>
      <c r="B12" s="442"/>
      <c r="C12" s="442"/>
      <c r="D12" s="442"/>
      <c r="E12" s="442"/>
      <c r="F12" s="442"/>
      <c r="G12" s="442"/>
      <c r="H12" s="442"/>
      <c r="I12" s="443"/>
      <c r="J12" s="81"/>
      <c r="K12" s="81"/>
      <c r="L12" s="379" t="s">
        <v>30</v>
      </c>
      <c r="M12" s="380"/>
      <c r="N12" s="379" t="s">
        <v>31</v>
      </c>
      <c r="O12" s="380"/>
      <c r="P12" s="379" t="s">
        <v>32</v>
      </c>
      <c r="Q12" s="380"/>
      <c r="R12" s="414" t="s">
        <v>414</v>
      </c>
      <c r="S12" s="415"/>
      <c r="T12" s="416" t="s">
        <v>417</v>
      </c>
      <c r="U12" s="417"/>
      <c r="V12" s="402" t="s">
        <v>3</v>
      </c>
      <c r="W12" s="402"/>
    </row>
    <row r="13" spans="1:23" ht="12.75">
      <c r="A13" s="86"/>
      <c r="B13" s="444"/>
      <c r="C13" s="444"/>
      <c r="D13" s="444"/>
      <c r="E13" s="444"/>
      <c r="F13" s="444"/>
      <c r="G13" s="444"/>
      <c r="H13" s="444"/>
      <c r="I13" s="445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9" t="s">
        <v>6</v>
      </c>
      <c r="W13" s="139" t="s">
        <v>5</v>
      </c>
    </row>
    <row r="14" spans="1:23" ht="12.75">
      <c r="A14" s="9" t="s">
        <v>122</v>
      </c>
      <c r="B14" s="430" t="s">
        <v>285</v>
      </c>
      <c r="C14" s="431"/>
      <c r="D14" s="431"/>
      <c r="E14" s="431"/>
      <c r="F14" s="431"/>
      <c r="G14" s="431"/>
      <c r="H14" s="431"/>
      <c r="I14" s="432"/>
      <c r="J14" s="80"/>
      <c r="K14" s="80"/>
      <c r="L14" s="64">
        <v>15</v>
      </c>
      <c r="M14" s="64">
        <v>1</v>
      </c>
      <c r="N14" s="64"/>
      <c r="O14" s="64"/>
      <c r="P14" s="64"/>
      <c r="Q14" s="64"/>
      <c r="R14" s="48">
        <f>L14+N14+P14</f>
        <v>15</v>
      </c>
      <c r="S14" s="48">
        <f>M14+O14+Q14</f>
        <v>1</v>
      </c>
      <c r="T14" s="66">
        <v>16</v>
      </c>
      <c r="U14" s="66">
        <v>1</v>
      </c>
      <c r="V14" s="191">
        <f>R14-T14</f>
        <v>-1</v>
      </c>
      <c r="W14" s="191">
        <f>S14-U14</f>
        <v>0</v>
      </c>
    </row>
    <row r="15" spans="1:23" ht="12.75">
      <c r="A15" s="9" t="s">
        <v>121</v>
      </c>
      <c r="B15" s="427"/>
      <c r="C15" s="428"/>
      <c r="D15" s="428"/>
      <c r="E15" s="428"/>
      <c r="F15" s="428"/>
      <c r="G15" s="428"/>
      <c r="H15" s="428"/>
      <c r="I15" s="429"/>
      <c r="J15" s="80"/>
      <c r="K15" s="80"/>
      <c r="L15" s="64">
        <v>25</v>
      </c>
      <c r="M15" s="64">
        <v>1</v>
      </c>
      <c r="N15" s="64">
        <v>36</v>
      </c>
      <c r="O15" s="64">
        <v>1</v>
      </c>
      <c r="P15" s="64"/>
      <c r="Q15" s="64"/>
      <c r="R15" s="48">
        <f>L15+N15+P15</f>
        <v>61</v>
      </c>
      <c r="S15" s="48">
        <f>M15+O15+Q15</f>
        <v>2</v>
      </c>
      <c r="T15" s="66">
        <v>48</v>
      </c>
      <c r="U15" s="66">
        <v>2</v>
      </c>
      <c r="V15" s="191">
        <f>R15-T15</f>
        <v>13</v>
      </c>
      <c r="W15" s="191">
        <f>S15-U15</f>
        <v>0</v>
      </c>
    </row>
    <row r="16" spans="1:23" s="168" customFormat="1" ht="12.75" customHeight="1">
      <c r="A16" s="426" t="s">
        <v>4</v>
      </c>
      <c r="B16" s="426"/>
      <c r="C16" s="426"/>
      <c r="D16" s="426"/>
      <c r="E16" s="426"/>
      <c r="F16" s="426"/>
      <c r="G16" s="426"/>
      <c r="H16" s="426"/>
      <c r="I16" s="426"/>
      <c r="J16" s="169"/>
      <c r="K16" s="169"/>
      <c r="L16" s="170">
        <f aca="true" t="shared" si="1" ref="L16:W16">SUM(L14:L15)</f>
        <v>40</v>
      </c>
      <c r="M16" s="170">
        <f t="shared" si="1"/>
        <v>2</v>
      </c>
      <c r="N16" s="170">
        <f t="shared" si="1"/>
        <v>36</v>
      </c>
      <c r="O16" s="170">
        <f t="shared" si="1"/>
        <v>1</v>
      </c>
      <c r="P16" s="170">
        <f t="shared" si="1"/>
        <v>0</v>
      </c>
      <c r="Q16" s="170">
        <f t="shared" si="1"/>
        <v>0</v>
      </c>
      <c r="R16" s="170">
        <f t="shared" si="1"/>
        <v>76</v>
      </c>
      <c r="S16" s="170">
        <f t="shared" si="1"/>
        <v>3</v>
      </c>
      <c r="T16" s="171">
        <f t="shared" si="1"/>
        <v>64</v>
      </c>
      <c r="U16" s="171">
        <f t="shared" si="1"/>
        <v>3</v>
      </c>
      <c r="V16" s="188">
        <f t="shared" si="1"/>
        <v>12</v>
      </c>
      <c r="W16" s="188">
        <f t="shared" si="1"/>
        <v>0</v>
      </c>
    </row>
    <row r="17" spans="1:23" ht="12.75">
      <c r="A17" s="71"/>
      <c r="B17" s="430" t="s">
        <v>286</v>
      </c>
      <c r="C17" s="431"/>
      <c r="D17" s="431"/>
      <c r="E17" s="431"/>
      <c r="F17" s="431"/>
      <c r="G17" s="431"/>
      <c r="H17" s="431"/>
      <c r="I17" s="432"/>
      <c r="J17" s="80"/>
      <c r="K17" s="80"/>
      <c r="L17" s="64"/>
      <c r="M17" s="64"/>
      <c r="N17" s="64"/>
      <c r="O17" s="64"/>
      <c r="P17" s="64"/>
      <c r="Q17" s="64"/>
      <c r="R17" s="65">
        <f>L17+N17+P17</f>
        <v>0</v>
      </c>
      <c r="S17" s="65">
        <f>M17+O17+Q17</f>
        <v>0</v>
      </c>
      <c r="T17" s="66"/>
      <c r="U17" s="66"/>
      <c r="V17" s="191">
        <f>R17-T17</f>
        <v>0</v>
      </c>
      <c r="W17" s="191">
        <f>S17-U17</f>
        <v>0</v>
      </c>
    </row>
    <row r="18" spans="1:23" ht="12.75">
      <c r="A18" s="10"/>
      <c r="B18" s="433"/>
      <c r="C18" s="434"/>
      <c r="D18" s="434"/>
      <c r="E18" s="434"/>
      <c r="F18" s="434"/>
      <c r="G18" s="434"/>
      <c r="H18" s="434"/>
      <c r="I18" s="435"/>
      <c r="J18" s="59"/>
      <c r="K18" s="59"/>
      <c r="L18" s="50"/>
      <c r="M18" s="50"/>
      <c r="N18" s="48"/>
      <c r="O18" s="48"/>
      <c r="P18" s="48"/>
      <c r="Q18" s="48"/>
      <c r="R18" s="65">
        <f>L18+N18+P18</f>
        <v>0</v>
      </c>
      <c r="S18" s="65">
        <f>M18+O18+Q18</f>
        <v>0</v>
      </c>
      <c r="T18" s="49"/>
      <c r="U18" s="49"/>
      <c r="V18" s="191">
        <f>R18-T18</f>
        <v>0</v>
      </c>
      <c r="W18" s="191">
        <f>S18-U18</f>
        <v>0</v>
      </c>
    </row>
    <row r="19" spans="1:23" s="168" customFormat="1" ht="12.75" customHeight="1">
      <c r="A19" s="426" t="s">
        <v>4</v>
      </c>
      <c r="B19" s="426"/>
      <c r="C19" s="426"/>
      <c r="D19" s="426"/>
      <c r="E19" s="426"/>
      <c r="F19" s="426"/>
      <c r="G19" s="426"/>
      <c r="H19" s="426"/>
      <c r="I19" s="426"/>
      <c r="J19" s="169"/>
      <c r="K19" s="169"/>
      <c r="L19" s="170">
        <f aca="true" t="shared" si="2" ref="L19:W19">SUM(L17:L18)</f>
        <v>0</v>
      </c>
      <c r="M19" s="170">
        <f t="shared" si="2"/>
        <v>0</v>
      </c>
      <c r="N19" s="170">
        <f t="shared" si="2"/>
        <v>0</v>
      </c>
      <c r="O19" s="170">
        <f t="shared" si="2"/>
        <v>0</v>
      </c>
      <c r="P19" s="170">
        <f t="shared" si="2"/>
        <v>0</v>
      </c>
      <c r="Q19" s="170">
        <f t="shared" si="2"/>
        <v>0</v>
      </c>
      <c r="R19" s="170">
        <f t="shared" si="2"/>
        <v>0</v>
      </c>
      <c r="S19" s="170">
        <f t="shared" si="2"/>
        <v>0</v>
      </c>
      <c r="T19" s="171">
        <f t="shared" si="2"/>
        <v>0</v>
      </c>
      <c r="U19" s="171">
        <f t="shared" si="2"/>
        <v>0</v>
      </c>
      <c r="V19" s="188">
        <f t="shared" si="2"/>
        <v>0</v>
      </c>
      <c r="W19" s="188">
        <f t="shared" si="2"/>
        <v>0</v>
      </c>
    </row>
    <row r="20" spans="1:23" ht="12.75">
      <c r="A20" s="10"/>
      <c r="B20" s="430" t="s">
        <v>61</v>
      </c>
      <c r="C20" s="431"/>
      <c r="D20" s="431"/>
      <c r="E20" s="431"/>
      <c r="F20" s="431"/>
      <c r="G20" s="431"/>
      <c r="H20" s="431"/>
      <c r="I20" s="432"/>
      <c r="J20" s="79"/>
      <c r="K20" s="79"/>
      <c r="L20" s="50"/>
      <c r="M20" s="50"/>
      <c r="N20" s="48"/>
      <c r="O20" s="48"/>
      <c r="P20" s="48"/>
      <c r="Q20" s="48"/>
      <c r="R20" s="48">
        <f>L20+N20+P20</f>
        <v>0</v>
      </c>
      <c r="S20" s="48">
        <f>M20+O20+Q20</f>
        <v>0</v>
      </c>
      <c r="T20" s="49"/>
      <c r="U20" s="49"/>
      <c r="V20" s="119"/>
      <c r="W20" s="119"/>
    </row>
    <row r="21" spans="1:23" ht="12.75">
      <c r="A21" s="10"/>
      <c r="B21" s="433"/>
      <c r="C21" s="434"/>
      <c r="D21" s="434"/>
      <c r="E21" s="434"/>
      <c r="F21" s="434"/>
      <c r="G21" s="434"/>
      <c r="H21" s="434"/>
      <c r="I21" s="435"/>
      <c r="J21" s="59"/>
      <c r="K21" s="59"/>
      <c r="L21" s="50"/>
      <c r="M21" s="50"/>
      <c r="N21" s="48"/>
      <c r="O21" s="48"/>
      <c r="P21" s="48"/>
      <c r="Q21" s="48"/>
      <c r="R21" s="48">
        <f>L21+N21+P21</f>
        <v>0</v>
      </c>
      <c r="S21" s="48">
        <f>M21+O21+Q21</f>
        <v>0</v>
      </c>
      <c r="T21" s="49"/>
      <c r="U21" s="49"/>
      <c r="V21" s="119"/>
      <c r="W21" s="119"/>
    </row>
    <row r="22" spans="1:23" s="168" customFormat="1" ht="12.75" customHeight="1">
      <c r="A22" s="426" t="s">
        <v>4</v>
      </c>
      <c r="B22" s="426"/>
      <c r="C22" s="426"/>
      <c r="D22" s="426"/>
      <c r="E22" s="426"/>
      <c r="F22" s="426"/>
      <c r="G22" s="426"/>
      <c r="H22" s="426"/>
      <c r="I22" s="426"/>
      <c r="J22" s="169"/>
      <c r="K22" s="169"/>
      <c r="L22" s="170">
        <f aca="true" t="shared" si="3" ref="L22:W22">SUM(L20:L21)</f>
        <v>0</v>
      </c>
      <c r="M22" s="170">
        <f t="shared" si="3"/>
        <v>0</v>
      </c>
      <c r="N22" s="170">
        <f t="shared" si="3"/>
        <v>0</v>
      </c>
      <c r="O22" s="170">
        <f t="shared" si="3"/>
        <v>0</v>
      </c>
      <c r="P22" s="170">
        <f t="shared" si="3"/>
        <v>0</v>
      </c>
      <c r="Q22" s="170">
        <f t="shared" si="3"/>
        <v>0</v>
      </c>
      <c r="R22" s="170">
        <f t="shared" si="3"/>
        <v>0</v>
      </c>
      <c r="S22" s="170">
        <f t="shared" si="3"/>
        <v>0</v>
      </c>
      <c r="T22" s="171">
        <f t="shared" si="3"/>
        <v>0</v>
      </c>
      <c r="U22" s="171">
        <f t="shared" si="3"/>
        <v>0</v>
      </c>
      <c r="V22" s="188">
        <f t="shared" si="3"/>
        <v>0</v>
      </c>
      <c r="W22" s="188">
        <f t="shared" si="3"/>
        <v>0</v>
      </c>
    </row>
    <row r="23" spans="1:23" ht="12.75">
      <c r="A23" s="10"/>
      <c r="B23" s="430" t="s">
        <v>62</v>
      </c>
      <c r="C23" s="431"/>
      <c r="D23" s="431"/>
      <c r="E23" s="431"/>
      <c r="F23" s="431"/>
      <c r="G23" s="431"/>
      <c r="H23" s="431"/>
      <c r="I23" s="432"/>
      <c r="J23" s="79"/>
      <c r="K23" s="79"/>
      <c r="L23" s="50"/>
      <c r="M23" s="50"/>
      <c r="N23" s="50"/>
      <c r="O23" s="50"/>
      <c r="P23" s="50"/>
      <c r="Q23" s="50"/>
      <c r="R23" s="65">
        <f>L23+N23+P23</f>
        <v>0</v>
      </c>
      <c r="S23" s="65">
        <f>M23+O23+Q23</f>
        <v>0</v>
      </c>
      <c r="T23" s="49"/>
      <c r="U23" s="49"/>
      <c r="V23" s="191">
        <f>R23-T23</f>
        <v>0</v>
      </c>
      <c r="W23" s="191">
        <f>S23-U23</f>
        <v>0</v>
      </c>
    </row>
    <row r="24" spans="1:23" ht="12.75">
      <c r="A24" s="10"/>
      <c r="B24" s="433"/>
      <c r="C24" s="434"/>
      <c r="D24" s="434"/>
      <c r="E24" s="434"/>
      <c r="F24" s="434"/>
      <c r="G24" s="434"/>
      <c r="H24" s="434"/>
      <c r="I24" s="435"/>
      <c r="J24" s="59"/>
      <c r="K24" s="59"/>
      <c r="L24" s="50"/>
      <c r="M24" s="50"/>
      <c r="N24" s="48"/>
      <c r="O24" s="48"/>
      <c r="P24" s="48"/>
      <c r="Q24" s="48"/>
      <c r="R24" s="65">
        <f>L24+N24+P24</f>
        <v>0</v>
      </c>
      <c r="S24" s="65">
        <f>M24+O24+Q24</f>
        <v>0</v>
      </c>
      <c r="T24" s="49"/>
      <c r="U24" s="49"/>
      <c r="V24" s="191">
        <f>R24-T24</f>
        <v>0</v>
      </c>
      <c r="W24" s="191">
        <f>S24-U24</f>
        <v>0</v>
      </c>
    </row>
    <row r="25" spans="1:23" s="168" customFormat="1" ht="12.75" customHeight="1">
      <c r="A25" s="426" t="s">
        <v>4</v>
      </c>
      <c r="B25" s="426"/>
      <c r="C25" s="426"/>
      <c r="D25" s="426"/>
      <c r="E25" s="426"/>
      <c r="F25" s="426"/>
      <c r="G25" s="426"/>
      <c r="H25" s="426"/>
      <c r="I25" s="426"/>
      <c r="J25" s="169"/>
      <c r="K25" s="169"/>
      <c r="L25" s="170">
        <f aca="true" t="shared" si="4" ref="L25:W25">SUM(L23:L24)</f>
        <v>0</v>
      </c>
      <c r="M25" s="170">
        <f t="shared" si="4"/>
        <v>0</v>
      </c>
      <c r="N25" s="170">
        <f t="shared" si="4"/>
        <v>0</v>
      </c>
      <c r="O25" s="170">
        <f t="shared" si="4"/>
        <v>0</v>
      </c>
      <c r="P25" s="170">
        <f t="shared" si="4"/>
        <v>0</v>
      </c>
      <c r="Q25" s="170">
        <f t="shared" si="4"/>
        <v>0</v>
      </c>
      <c r="R25" s="170">
        <f t="shared" si="4"/>
        <v>0</v>
      </c>
      <c r="S25" s="170">
        <f t="shared" si="4"/>
        <v>0</v>
      </c>
      <c r="T25" s="171">
        <f t="shared" si="4"/>
        <v>0</v>
      </c>
      <c r="U25" s="171">
        <f t="shared" si="4"/>
        <v>0</v>
      </c>
      <c r="V25" s="188">
        <f t="shared" si="4"/>
        <v>0</v>
      </c>
      <c r="W25" s="188">
        <f t="shared" si="4"/>
        <v>0</v>
      </c>
    </row>
    <row r="26" spans="1:23" ht="12.75">
      <c r="A26" s="10"/>
      <c r="B26" s="430" t="s">
        <v>63</v>
      </c>
      <c r="C26" s="431"/>
      <c r="D26" s="431"/>
      <c r="E26" s="431"/>
      <c r="F26" s="431"/>
      <c r="G26" s="431"/>
      <c r="H26" s="431"/>
      <c r="I26" s="432"/>
      <c r="J26" s="79"/>
      <c r="K26" s="79"/>
      <c r="L26" s="50"/>
      <c r="M26" s="50"/>
      <c r="N26" s="50"/>
      <c r="O26" s="50"/>
      <c r="P26" s="50"/>
      <c r="Q26" s="50"/>
      <c r="R26" s="65">
        <f>L26+N26+P26</f>
        <v>0</v>
      </c>
      <c r="S26" s="65">
        <f>M26+O26+Q26</f>
        <v>0</v>
      </c>
      <c r="T26" s="49"/>
      <c r="U26" s="49"/>
      <c r="V26" s="191">
        <f>R26-T26</f>
        <v>0</v>
      </c>
      <c r="W26" s="191">
        <f>S26-U26</f>
        <v>0</v>
      </c>
    </row>
    <row r="27" spans="1:23" ht="12.75">
      <c r="A27" s="10"/>
      <c r="B27" s="433"/>
      <c r="C27" s="434"/>
      <c r="D27" s="434"/>
      <c r="E27" s="434"/>
      <c r="F27" s="434"/>
      <c r="G27" s="434"/>
      <c r="H27" s="434"/>
      <c r="I27" s="435"/>
      <c r="J27" s="59"/>
      <c r="K27" s="59"/>
      <c r="L27" s="50"/>
      <c r="M27" s="50"/>
      <c r="N27" s="48"/>
      <c r="O27" s="48"/>
      <c r="P27" s="48"/>
      <c r="Q27" s="48"/>
      <c r="R27" s="65">
        <f>L27+N27+P27</f>
        <v>0</v>
      </c>
      <c r="S27" s="65">
        <f>M27+O27+Q27</f>
        <v>0</v>
      </c>
      <c r="T27" s="49"/>
      <c r="U27" s="49"/>
      <c r="V27" s="191">
        <f>R27-T27</f>
        <v>0</v>
      </c>
      <c r="W27" s="191">
        <f>S27-U27</f>
        <v>0</v>
      </c>
    </row>
    <row r="28" spans="1:23" s="168" customFormat="1" ht="12.75" customHeight="1">
      <c r="A28" s="426" t="s">
        <v>4</v>
      </c>
      <c r="B28" s="426"/>
      <c r="C28" s="426"/>
      <c r="D28" s="426"/>
      <c r="E28" s="426"/>
      <c r="F28" s="426"/>
      <c r="G28" s="426"/>
      <c r="H28" s="426"/>
      <c r="I28" s="426"/>
      <c r="J28" s="169"/>
      <c r="K28" s="169"/>
      <c r="L28" s="170">
        <f aca="true" t="shared" si="5" ref="L28:W28">SUM(L26:L27)</f>
        <v>0</v>
      </c>
      <c r="M28" s="170">
        <f t="shared" si="5"/>
        <v>0</v>
      </c>
      <c r="N28" s="170">
        <f t="shared" si="5"/>
        <v>0</v>
      </c>
      <c r="O28" s="170">
        <f t="shared" si="5"/>
        <v>0</v>
      </c>
      <c r="P28" s="170">
        <f t="shared" si="5"/>
        <v>0</v>
      </c>
      <c r="Q28" s="170">
        <f t="shared" si="5"/>
        <v>0</v>
      </c>
      <c r="R28" s="170">
        <f t="shared" si="5"/>
        <v>0</v>
      </c>
      <c r="S28" s="170">
        <f t="shared" si="5"/>
        <v>0</v>
      </c>
      <c r="T28" s="171">
        <f t="shared" si="5"/>
        <v>0</v>
      </c>
      <c r="U28" s="171">
        <f t="shared" si="5"/>
        <v>0</v>
      </c>
      <c r="V28" s="188">
        <f t="shared" si="5"/>
        <v>0</v>
      </c>
      <c r="W28" s="188">
        <f t="shared" si="5"/>
        <v>0</v>
      </c>
    </row>
    <row r="29" spans="1:23" ht="12.75">
      <c r="A29" s="10"/>
      <c r="B29" s="430" t="s">
        <v>64</v>
      </c>
      <c r="C29" s="431"/>
      <c r="D29" s="431"/>
      <c r="E29" s="431"/>
      <c r="F29" s="431"/>
      <c r="G29" s="431"/>
      <c r="H29" s="431"/>
      <c r="I29" s="432"/>
      <c r="J29" s="79"/>
      <c r="K29" s="79"/>
      <c r="L29" s="50"/>
      <c r="M29" s="50"/>
      <c r="N29" s="50"/>
      <c r="O29" s="50"/>
      <c r="P29" s="50"/>
      <c r="Q29" s="50"/>
      <c r="R29" s="65">
        <f>L29+N29+P29</f>
        <v>0</v>
      </c>
      <c r="S29" s="65">
        <f>M29+O29+Q29</f>
        <v>0</v>
      </c>
      <c r="T29" s="49"/>
      <c r="U29" s="49"/>
      <c r="V29" s="191">
        <f>R29-T29</f>
        <v>0</v>
      </c>
      <c r="W29" s="191">
        <f>S29-U29</f>
        <v>0</v>
      </c>
    </row>
    <row r="30" spans="1:23" ht="12.75">
      <c r="A30" s="10"/>
      <c r="B30" s="433"/>
      <c r="C30" s="434"/>
      <c r="D30" s="434"/>
      <c r="E30" s="434"/>
      <c r="F30" s="434"/>
      <c r="G30" s="434"/>
      <c r="H30" s="434"/>
      <c r="I30" s="435"/>
      <c r="J30" s="59"/>
      <c r="K30" s="59"/>
      <c r="L30" s="50"/>
      <c r="M30" s="50"/>
      <c r="N30" s="48"/>
      <c r="O30" s="48"/>
      <c r="P30" s="48"/>
      <c r="Q30" s="48"/>
      <c r="R30" s="65">
        <f>L30+N30+P30</f>
        <v>0</v>
      </c>
      <c r="S30" s="65">
        <f>M30+O30+Q30</f>
        <v>0</v>
      </c>
      <c r="T30" s="49"/>
      <c r="U30" s="49"/>
      <c r="V30" s="191">
        <f>R30-T30</f>
        <v>0</v>
      </c>
      <c r="W30" s="191">
        <f>S30-U30</f>
        <v>0</v>
      </c>
    </row>
    <row r="31" spans="1:23" s="168" customFormat="1" ht="12.75" customHeight="1">
      <c r="A31" s="426" t="s">
        <v>4</v>
      </c>
      <c r="B31" s="426"/>
      <c r="C31" s="426"/>
      <c r="D31" s="426"/>
      <c r="E31" s="426"/>
      <c r="F31" s="426"/>
      <c r="G31" s="426"/>
      <c r="H31" s="426"/>
      <c r="I31" s="426"/>
      <c r="J31" s="169"/>
      <c r="K31" s="169"/>
      <c r="L31" s="170">
        <f aca="true" t="shared" si="6" ref="L31:W31">SUM(L29:L30)</f>
        <v>0</v>
      </c>
      <c r="M31" s="170">
        <f t="shared" si="6"/>
        <v>0</v>
      </c>
      <c r="N31" s="170">
        <f t="shared" si="6"/>
        <v>0</v>
      </c>
      <c r="O31" s="170">
        <f t="shared" si="6"/>
        <v>0</v>
      </c>
      <c r="P31" s="170">
        <f t="shared" si="6"/>
        <v>0</v>
      </c>
      <c r="Q31" s="170">
        <f t="shared" si="6"/>
        <v>0</v>
      </c>
      <c r="R31" s="170">
        <f t="shared" si="6"/>
        <v>0</v>
      </c>
      <c r="S31" s="170">
        <f t="shared" si="6"/>
        <v>0</v>
      </c>
      <c r="T31" s="171">
        <f t="shared" si="6"/>
        <v>0</v>
      </c>
      <c r="U31" s="171">
        <f t="shared" si="6"/>
        <v>0</v>
      </c>
      <c r="V31" s="188">
        <f t="shared" si="6"/>
        <v>0</v>
      </c>
      <c r="W31" s="188">
        <f t="shared" si="6"/>
        <v>0</v>
      </c>
    </row>
    <row r="32" spans="1:23" ht="12.75">
      <c r="A32" s="10"/>
      <c r="B32" s="430" t="s">
        <v>65</v>
      </c>
      <c r="C32" s="431"/>
      <c r="D32" s="431"/>
      <c r="E32" s="431"/>
      <c r="F32" s="431"/>
      <c r="G32" s="431"/>
      <c r="H32" s="431"/>
      <c r="I32" s="432"/>
      <c r="J32" s="79"/>
      <c r="K32" s="79"/>
      <c r="L32" s="50"/>
      <c r="M32" s="50"/>
      <c r="N32" s="50"/>
      <c r="O32" s="50"/>
      <c r="P32" s="50"/>
      <c r="Q32" s="50"/>
      <c r="R32" s="65">
        <f>L32+N32+P32</f>
        <v>0</v>
      </c>
      <c r="S32" s="65">
        <f>M32+O32+Q32</f>
        <v>0</v>
      </c>
      <c r="T32" s="49"/>
      <c r="U32" s="49"/>
      <c r="V32" s="191">
        <f>R32-T32</f>
        <v>0</v>
      </c>
      <c r="W32" s="191">
        <f>S32-U32</f>
        <v>0</v>
      </c>
    </row>
    <row r="33" spans="1:23" ht="12.75">
      <c r="A33" s="10"/>
      <c r="B33" s="433"/>
      <c r="C33" s="434"/>
      <c r="D33" s="434"/>
      <c r="E33" s="434"/>
      <c r="F33" s="434"/>
      <c r="G33" s="434"/>
      <c r="H33" s="434"/>
      <c r="I33" s="435"/>
      <c r="J33" s="59"/>
      <c r="K33" s="59"/>
      <c r="L33" s="50"/>
      <c r="M33" s="50"/>
      <c r="N33" s="48"/>
      <c r="O33" s="48"/>
      <c r="P33" s="48"/>
      <c r="Q33" s="48"/>
      <c r="R33" s="65">
        <f>L33+N33+P33</f>
        <v>0</v>
      </c>
      <c r="S33" s="65">
        <f>M33+O33+Q33</f>
        <v>0</v>
      </c>
      <c r="T33" s="49"/>
      <c r="U33" s="49"/>
      <c r="V33" s="191">
        <f>R33-T33</f>
        <v>0</v>
      </c>
      <c r="W33" s="191">
        <f>S33-U33</f>
        <v>0</v>
      </c>
    </row>
    <row r="34" spans="1:23" s="168" customFormat="1" ht="12.75" customHeight="1">
      <c r="A34" s="426" t="s">
        <v>4</v>
      </c>
      <c r="B34" s="426"/>
      <c r="C34" s="426"/>
      <c r="D34" s="426"/>
      <c r="E34" s="426"/>
      <c r="F34" s="426"/>
      <c r="G34" s="426"/>
      <c r="H34" s="426"/>
      <c r="I34" s="426"/>
      <c r="J34" s="169"/>
      <c r="K34" s="169"/>
      <c r="L34" s="170">
        <f aca="true" t="shared" si="7" ref="L34:W34">SUM(L32:L33)</f>
        <v>0</v>
      </c>
      <c r="M34" s="170">
        <f t="shared" si="7"/>
        <v>0</v>
      </c>
      <c r="N34" s="170">
        <f t="shared" si="7"/>
        <v>0</v>
      </c>
      <c r="O34" s="170">
        <f t="shared" si="7"/>
        <v>0</v>
      </c>
      <c r="P34" s="170">
        <f t="shared" si="7"/>
        <v>0</v>
      </c>
      <c r="Q34" s="170">
        <f t="shared" si="7"/>
        <v>0</v>
      </c>
      <c r="R34" s="170">
        <f t="shared" si="7"/>
        <v>0</v>
      </c>
      <c r="S34" s="170">
        <f t="shared" si="7"/>
        <v>0</v>
      </c>
      <c r="T34" s="171">
        <f t="shared" si="7"/>
        <v>0</v>
      </c>
      <c r="U34" s="171">
        <f t="shared" si="7"/>
        <v>0</v>
      </c>
      <c r="V34" s="188">
        <f t="shared" si="7"/>
        <v>0</v>
      </c>
      <c r="W34" s="188">
        <f t="shared" si="7"/>
        <v>0</v>
      </c>
    </row>
    <row r="35" spans="1:23" ht="12.75">
      <c r="A35" s="10"/>
      <c r="B35" s="430" t="s">
        <v>66</v>
      </c>
      <c r="C35" s="431"/>
      <c r="D35" s="431"/>
      <c r="E35" s="431"/>
      <c r="F35" s="431"/>
      <c r="G35" s="431"/>
      <c r="H35" s="431"/>
      <c r="I35" s="432"/>
      <c r="J35" s="79"/>
      <c r="K35" s="79"/>
      <c r="L35" s="50"/>
      <c r="M35" s="50"/>
      <c r="N35" s="50"/>
      <c r="O35" s="50"/>
      <c r="P35" s="50"/>
      <c r="Q35" s="50"/>
      <c r="R35" s="65">
        <f>L35+N35+P35</f>
        <v>0</v>
      </c>
      <c r="S35" s="65">
        <f>M35+O35+Q35</f>
        <v>0</v>
      </c>
      <c r="T35" s="49"/>
      <c r="U35" s="49"/>
      <c r="V35" s="191">
        <f>R35-T35</f>
        <v>0</v>
      </c>
      <c r="W35" s="191">
        <f>S35-U35</f>
        <v>0</v>
      </c>
    </row>
    <row r="36" spans="1:23" ht="12.75">
      <c r="A36" s="10"/>
      <c r="B36" s="433"/>
      <c r="C36" s="434"/>
      <c r="D36" s="434"/>
      <c r="E36" s="434"/>
      <c r="F36" s="434"/>
      <c r="G36" s="434"/>
      <c r="H36" s="434"/>
      <c r="I36" s="435"/>
      <c r="J36" s="59"/>
      <c r="K36" s="59"/>
      <c r="L36" s="50"/>
      <c r="M36" s="50"/>
      <c r="N36" s="48"/>
      <c r="O36" s="48"/>
      <c r="P36" s="48"/>
      <c r="Q36" s="48"/>
      <c r="R36" s="65">
        <f>L36+N36+P36</f>
        <v>0</v>
      </c>
      <c r="S36" s="65">
        <f>M36+O36+Q36</f>
        <v>0</v>
      </c>
      <c r="T36" s="49"/>
      <c r="U36" s="49"/>
      <c r="V36" s="191">
        <f>R36-T36</f>
        <v>0</v>
      </c>
      <c r="W36" s="191">
        <f>S36-U36</f>
        <v>0</v>
      </c>
    </row>
    <row r="37" spans="1:23" s="168" customFormat="1" ht="12.75" customHeight="1">
      <c r="A37" s="426" t="s">
        <v>4</v>
      </c>
      <c r="B37" s="426"/>
      <c r="C37" s="426"/>
      <c r="D37" s="426"/>
      <c r="E37" s="426"/>
      <c r="F37" s="426"/>
      <c r="G37" s="426"/>
      <c r="H37" s="426"/>
      <c r="I37" s="426"/>
      <c r="J37" s="169"/>
      <c r="K37" s="169"/>
      <c r="L37" s="170">
        <f aca="true" t="shared" si="8" ref="L37:W37">SUM(L35:L36)</f>
        <v>0</v>
      </c>
      <c r="M37" s="170">
        <f t="shared" si="8"/>
        <v>0</v>
      </c>
      <c r="N37" s="170">
        <f t="shared" si="8"/>
        <v>0</v>
      </c>
      <c r="O37" s="170">
        <f t="shared" si="8"/>
        <v>0</v>
      </c>
      <c r="P37" s="170">
        <f t="shared" si="8"/>
        <v>0</v>
      </c>
      <c r="Q37" s="170">
        <f t="shared" si="8"/>
        <v>0</v>
      </c>
      <c r="R37" s="170">
        <f t="shared" si="8"/>
        <v>0</v>
      </c>
      <c r="S37" s="170">
        <f t="shared" si="8"/>
        <v>0</v>
      </c>
      <c r="T37" s="171">
        <f t="shared" si="8"/>
        <v>0</v>
      </c>
      <c r="U37" s="171">
        <f t="shared" si="8"/>
        <v>0</v>
      </c>
      <c r="V37" s="188">
        <f t="shared" si="8"/>
        <v>0</v>
      </c>
      <c r="W37" s="188">
        <f t="shared" si="8"/>
        <v>0</v>
      </c>
    </row>
  </sheetData>
  <mergeCells count="38">
    <mergeCell ref="B26:I27"/>
    <mergeCell ref="A28:I28"/>
    <mergeCell ref="B20:I21"/>
    <mergeCell ref="J6:K6"/>
    <mergeCell ref="D6:E6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N6:O6"/>
    <mergeCell ref="T12:U12"/>
    <mergeCell ref="V12:W12"/>
    <mergeCell ref="L11:W11"/>
    <mergeCell ref="P12:Q12"/>
    <mergeCell ref="R12:S12"/>
    <mergeCell ref="L12:M12"/>
    <mergeCell ref="N12:O12"/>
    <mergeCell ref="R6:S6"/>
    <mergeCell ref="A16:I16"/>
    <mergeCell ref="A25:I25"/>
    <mergeCell ref="B5:I5"/>
    <mergeCell ref="B14:I15"/>
    <mergeCell ref="B11:I13"/>
    <mergeCell ref="A22:I22"/>
    <mergeCell ref="B23:I24"/>
    <mergeCell ref="A19:I19"/>
    <mergeCell ref="B17:I18"/>
    <mergeCell ref="B35:I36"/>
    <mergeCell ref="A37:I37"/>
    <mergeCell ref="B29:I30"/>
    <mergeCell ref="A31:I31"/>
    <mergeCell ref="B32:I33"/>
    <mergeCell ref="A34:I34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1"/>
  <sheetViews>
    <sheetView showGridLines="0" zoomScale="115" zoomScaleNormal="115" workbookViewId="0" topLeftCell="A1">
      <selection activeCell="S8" sqref="S8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6" customWidth="1"/>
    <col min="8" max="9" width="5.28125" style="0" customWidth="1"/>
    <col min="10" max="10" width="5.140625" style="0" hidden="1" customWidth="1"/>
    <col min="11" max="11" width="6.00390625" style="0" hidden="1" customWidth="1"/>
    <col min="12" max="12" width="2.7109375" style="78" customWidth="1"/>
    <col min="13" max="22" width="5.28125" style="0" customWidth="1"/>
    <col min="23" max="24" width="5.28125" style="186" customWidth="1"/>
  </cols>
  <sheetData>
    <row r="1" spans="1:24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4" ht="12.75">
      <c r="A2" s="1"/>
      <c r="B2" s="1"/>
      <c r="C2" s="1"/>
      <c r="D2" s="1"/>
      <c r="E2" s="1"/>
      <c r="F2" s="184"/>
      <c r="G2" s="184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4"/>
      <c r="X2" s="184"/>
    </row>
    <row r="3" spans="1:24" ht="15">
      <c r="A3" s="3" t="s">
        <v>325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4" ht="15">
      <c r="A4" s="3"/>
      <c r="B4" s="1"/>
      <c r="C4" s="2"/>
      <c r="D4" s="2"/>
      <c r="E4" s="2"/>
      <c r="F4" s="185"/>
      <c r="G4" s="185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4"/>
      <c r="X4" s="184"/>
    </row>
    <row r="5" spans="2:24" ht="12.75">
      <c r="B5" s="385" t="s">
        <v>141</v>
      </c>
      <c r="C5" s="385"/>
      <c r="D5" s="385"/>
      <c r="E5" s="385"/>
      <c r="F5" s="385"/>
      <c r="G5" s="385"/>
      <c r="H5" s="385"/>
      <c r="I5" s="385"/>
      <c r="J5" s="72"/>
      <c r="K5" s="72"/>
      <c r="L5" s="76"/>
      <c r="M5" s="385" t="s">
        <v>181</v>
      </c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</row>
    <row r="6" spans="1:24" ht="12.75">
      <c r="A6" s="377" t="s">
        <v>1</v>
      </c>
      <c r="B6" s="381" t="s">
        <v>2</v>
      </c>
      <c r="C6" s="382"/>
      <c r="D6" s="383" t="s">
        <v>415</v>
      </c>
      <c r="E6" s="384"/>
      <c r="F6" s="389" t="s">
        <v>3</v>
      </c>
      <c r="G6" s="389"/>
      <c r="H6" s="379" t="s">
        <v>29</v>
      </c>
      <c r="I6" s="380"/>
      <c r="J6" s="374" t="s">
        <v>185</v>
      </c>
      <c r="K6" s="413"/>
      <c r="L6" s="56"/>
      <c r="M6" s="379" t="s">
        <v>30</v>
      </c>
      <c r="N6" s="380"/>
      <c r="O6" s="379" t="s">
        <v>31</v>
      </c>
      <c r="P6" s="380"/>
      <c r="Q6" s="379" t="s">
        <v>32</v>
      </c>
      <c r="R6" s="380"/>
      <c r="S6" s="414" t="s">
        <v>414</v>
      </c>
      <c r="T6" s="415"/>
      <c r="U6" s="416" t="s">
        <v>417</v>
      </c>
      <c r="V6" s="417"/>
      <c r="W6" s="388" t="s">
        <v>3</v>
      </c>
      <c r="X6" s="388"/>
    </row>
    <row r="7" spans="1:24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75" t="s">
        <v>6</v>
      </c>
      <c r="G7" s="175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9" t="s">
        <v>6</v>
      </c>
      <c r="X7" s="179" t="s">
        <v>5</v>
      </c>
    </row>
    <row r="8" spans="1:24" ht="12.75">
      <c r="A8" s="9" t="s">
        <v>116</v>
      </c>
      <c r="B8" s="48"/>
      <c r="C8" s="48"/>
      <c r="D8" s="49"/>
      <c r="E8" s="49"/>
      <c r="F8" s="119">
        <f>B8-D8</f>
        <v>0</v>
      </c>
      <c r="G8" s="119">
        <f>C8-E8</f>
        <v>0</v>
      </c>
      <c r="H8" s="50"/>
      <c r="I8" s="50"/>
      <c r="J8" s="60"/>
      <c r="K8" s="60"/>
      <c r="L8" s="77"/>
      <c r="M8" s="50">
        <v>30</v>
      </c>
      <c r="N8" s="50">
        <v>1</v>
      </c>
      <c r="O8" s="48">
        <v>45</v>
      </c>
      <c r="P8" s="48">
        <v>1</v>
      </c>
      <c r="Q8" s="48">
        <v>74</v>
      </c>
      <c r="R8" s="48">
        <v>2</v>
      </c>
      <c r="S8" s="48">
        <f>M8+O8+Q8</f>
        <v>149</v>
      </c>
      <c r="T8" s="48">
        <f>N8+P8+R8</f>
        <v>4</v>
      </c>
      <c r="U8" s="49">
        <v>169</v>
      </c>
      <c r="V8" s="49">
        <v>5</v>
      </c>
      <c r="W8" s="119">
        <f>S8-U8</f>
        <v>-20</v>
      </c>
      <c r="X8" s="119">
        <f>T8-V8</f>
        <v>-1</v>
      </c>
    </row>
    <row r="9" spans="1:24" ht="12.75">
      <c r="A9" s="8"/>
      <c r="B9" s="48"/>
      <c r="C9" s="48"/>
      <c r="D9" s="49"/>
      <c r="E9" s="49"/>
      <c r="F9" s="119">
        <f>B9-D9</f>
        <v>0</v>
      </c>
      <c r="G9" s="119">
        <f>C9-E9</f>
        <v>0</v>
      </c>
      <c r="H9" s="50"/>
      <c r="I9" s="50"/>
      <c r="J9" s="60"/>
      <c r="K9" s="60"/>
      <c r="L9" s="77"/>
      <c r="M9" s="50"/>
      <c r="N9" s="50"/>
      <c r="O9" s="48"/>
      <c r="P9" s="48"/>
      <c r="Q9" s="48"/>
      <c r="R9" s="48"/>
      <c r="S9" s="48">
        <f>M9+O9+Q9</f>
        <v>0</v>
      </c>
      <c r="T9" s="48">
        <f>N9+P9+R9</f>
        <v>0</v>
      </c>
      <c r="U9" s="49"/>
      <c r="V9" s="49"/>
      <c r="W9" s="119">
        <f>S9-U9</f>
        <v>0</v>
      </c>
      <c r="X9" s="119">
        <f>T9-V9</f>
        <v>0</v>
      </c>
    </row>
    <row r="10" spans="1:24" s="163" customFormat="1" ht="11.25">
      <c r="A10" s="159" t="s">
        <v>4</v>
      </c>
      <c r="B10" s="159">
        <f aca="true" t="shared" si="0" ref="B10:K10">SUM(B8:B9)</f>
        <v>0</v>
      </c>
      <c r="C10" s="159">
        <f t="shared" si="0"/>
        <v>0</v>
      </c>
      <c r="D10" s="160">
        <f t="shared" si="0"/>
        <v>0</v>
      </c>
      <c r="E10" s="160">
        <f t="shared" si="0"/>
        <v>0</v>
      </c>
      <c r="F10" s="119">
        <f t="shared" si="0"/>
        <v>0</v>
      </c>
      <c r="G10" s="119">
        <f t="shared" si="0"/>
        <v>0</v>
      </c>
      <c r="H10" s="165">
        <f t="shared" si="0"/>
        <v>0</v>
      </c>
      <c r="I10" s="161">
        <f t="shared" si="0"/>
        <v>0</v>
      </c>
      <c r="J10" s="162">
        <f t="shared" si="0"/>
        <v>0</v>
      </c>
      <c r="K10" s="162">
        <f t="shared" si="0"/>
        <v>0</v>
      </c>
      <c r="L10" s="162"/>
      <c r="M10" s="161">
        <f aca="true" t="shared" si="1" ref="M10:X10">SUM(M8:M9)</f>
        <v>30</v>
      </c>
      <c r="N10" s="166">
        <f t="shared" si="1"/>
        <v>1</v>
      </c>
      <c r="O10" s="161">
        <f t="shared" si="1"/>
        <v>45</v>
      </c>
      <c r="P10" s="161">
        <f t="shared" si="1"/>
        <v>1</v>
      </c>
      <c r="Q10" s="161">
        <f t="shared" si="1"/>
        <v>74</v>
      </c>
      <c r="R10" s="161">
        <f t="shared" si="1"/>
        <v>2</v>
      </c>
      <c r="S10" s="161">
        <f t="shared" si="1"/>
        <v>149</v>
      </c>
      <c r="T10" s="161">
        <f t="shared" si="1"/>
        <v>4</v>
      </c>
      <c r="U10" s="160">
        <f t="shared" si="1"/>
        <v>169</v>
      </c>
      <c r="V10" s="160">
        <f t="shared" si="1"/>
        <v>5</v>
      </c>
      <c r="W10" s="119">
        <f t="shared" si="1"/>
        <v>-20</v>
      </c>
      <c r="X10" s="119">
        <f t="shared" si="1"/>
        <v>-1</v>
      </c>
    </row>
    <row r="11" ht="12.75">
      <c r="L11" s="77"/>
    </row>
    <row r="12" ht="12.75">
      <c r="L12" s="77"/>
    </row>
    <row r="13" ht="12.75">
      <c r="L13" s="77"/>
    </row>
    <row r="14" ht="12.75">
      <c r="L14" s="77"/>
    </row>
    <row r="15" ht="12.75">
      <c r="L15" s="77"/>
    </row>
    <row r="16" ht="12.75">
      <c r="L16" s="77"/>
    </row>
    <row r="17" ht="12.75">
      <c r="L17" s="77"/>
    </row>
    <row r="18" ht="12.75">
      <c r="L18" s="77"/>
    </row>
    <row r="19" ht="12.75">
      <c r="L19" s="77"/>
    </row>
    <row r="20" ht="12.75">
      <c r="L20" s="77"/>
    </row>
    <row r="21" ht="12.75"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3"/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  <mergeCell ref="B5:I5"/>
    <mergeCell ref="M5:X5"/>
    <mergeCell ref="J6:K6"/>
    <mergeCell ref="S6:T6"/>
    <mergeCell ref="U6:V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1"/>
  <sheetViews>
    <sheetView showGridLines="0" zoomScale="115" zoomScaleNormal="115" workbookViewId="0" topLeftCell="A11">
      <selection activeCell="R19" activeCellId="3" sqref="B11 H11 R16 R19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8" width="5.28125" style="0" customWidth="1"/>
    <col min="9" max="9" width="5.140625" style="0" customWidth="1"/>
    <col min="10" max="10" width="5.00390625" style="0" hidden="1" customWidth="1"/>
    <col min="11" max="11" width="5.1406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410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81"/>
      <c r="W4" s="181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11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379" t="s">
        <v>29</v>
      </c>
      <c r="I6" s="380"/>
      <c r="J6" s="374" t="s">
        <v>185</v>
      </c>
      <c r="K6" s="413"/>
    </row>
    <row r="7" spans="1:11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</row>
    <row r="8" spans="1:23" ht="12.75">
      <c r="A8" s="8" t="s">
        <v>115</v>
      </c>
      <c r="B8" s="48">
        <v>203</v>
      </c>
      <c r="C8" s="48">
        <v>9</v>
      </c>
      <c r="D8" s="49">
        <v>164</v>
      </c>
      <c r="E8" s="49">
        <v>8</v>
      </c>
      <c r="F8" s="119">
        <f aca="true" t="shared" si="0" ref="F8:G10">B8-D8</f>
        <v>39</v>
      </c>
      <c r="G8" s="119">
        <f t="shared" si="0"/>
        <v>1</v>
      </c>
      <c r="H8" s="50">
        <v>142</v>
      </c>
      <c r="I8" s="50">
        <v>7</v>
      </c>
      <c r="J8" s="60">
        <v>121</v>
      </c>
      <c r="K8" s="60">
        <v>6</v>
      </c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</row>
    <row r="9" spans="1:23" ht="12.75">
      <c r="A9" s="8" t="s">
        <v>369</v>
      </c>
      <c r="B9" s="48">
        <v>46</v>
      </c>
      <c r="C9" s="48">
        <v>2</v>
      </c>
      <c r="D9" s="49">
        <v>29</v>
      </c>
      <c r="E9" s="49">
        <v>1</v>
      </c>
      <c r="F9" s="119">
        <f t="shared" si="0"/>
        <v>17</v>
      </c>
      <c r="G9" s="119">
        <f t="shared" si="0"/>
        <v>1</v>
      </c>
      <c r="H9" s="50">
        <v>28</v>
      </c>
      <c r="I9" s="50">
        <v>1</v>
      </c>
      <c r="J9" s="60">
        <v>45</v>
      </c>
      <c r="K9" s="60">
        <v>2</v>
      </c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</row>
    <row r="10" spans="1:23" ht="12.75">
      <c r="A10" s="8" t="s">
        <v>371</v>
      </c>
      <c r="B10" s="48">
        <v>54</v>
      </c>
      <c r="C10" s="48">
        <v>3</v>
      </c>
      <c r="D10" s="49">
        <v>0</v>
      </c>
      <c r="E10" s="49">
        <v>0</v>
      </c>
      <c r="F10" s="119">
        <f t="shared" si="0"/>
        <v>54</v>
      </c>
      <c r="G10" s="119">
        <f t="shared" si="0"/>
        <v>3</v>
      </c>
      <c r="H10" s="50"/>
      <c r="I10" s="50"/>
      <c r="J10" s="60"/>
      <c r="K10" s="60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</row>
    <row r="11" spans="1:23" s="168" customFormat="1" ht="12.75">
      <c r="A11" s="167" t="s">
        <v>4</v>
      </c>
      <c r="B11" s="159">
        <f>SUM(B8:B10)</f>
        <v>303</v>
      </c>
      <c r="C11" s="159">
        <f aca="true" t="shared" si="1" ref="C11:K11">SUM(C8:C10)</f>
        <v>14</v>
      </c>
      <c r="D11" s="159">
        <f t="shared" si="1"/>
        <v>193</v>
      </c>
      <c r="E11" s="159">
        <f t="shared" si="1"/>
        <v>9</v>
      </c>
      <c r="F11" s="159">
        <f t="shared" si="1"/>
        <v>110</v>
      </c>
      <c r="G11" s="159">
        <f t="shared" si="1"/>
        <v>5</v>
      </c>
      <c r="H11" s="159">
        <f t="shared" si="1"/>
        <v>170</v>
      </c>
      <c r="I11" s="159">
        <f t="shared" si="1"/>
        <v>8</v>
      </c>
      <c r="J11" s="159">
        <f t="shared" si="1"/>
        <v>166</v>
      </c>
      <c r="K11" s="159">
        <f t="shared" si="1"/>
        <v>8</v>
      </c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87"/>
      <c r="W11" s="187"/>
    </row>
    <row r="12" spans="1:23" ht="12.75">
      <c r="A12" s="84"/>
      <c r="B12" s="440" t="s">
        <v>182</v>
      </c>
      <c r="C12" s="440"/>
      <c r="D12" s="440"/>
      <c r="E12" s="440"/>
      <c r="F12" s="440"/>
      <c r="G12" s="440"/>
      <c r="H12" s="440"/>
      <c r="I12" s="441"/>
      <c r="J12" s="58"/>
      <c r="K12" s="58"/>
      <c r="L12" s="438" t="s">
        <v>181</v>
      </c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</row>
    <row r="13" spans="1:23" ht="12.75">
      <c r="A13" s="85"/>
      <c r="B13" s="442"/>
      <c r="C13" s="442"/>
      <c r="D13" s="442"/>
      <c r="E13" s="442"/>
      <c r="F13" s="442"/>
      <c r="G13" s="442"/>
      <c r="H13" s="442"/>
      <c r="I13" s="443"/>
      <c r="J13" s="81"/>
      <c r="K13" s="81"/>
      <c r="L13" s="379" t="s">
        <v>30</v>
      </c>
      <c r="M13" s="380"/>
      <c r="N13" s="379" t="s">
        <v>31</v>
      </c>
      <c r="O13" s="380"/>
      <c r="P13" s="379" t="s">
        <v>32</v>
      </c>
      <c r="Q13" s="380"/>
      <c r="R13" s="414" t="s">
        <v>414</v>
      </c>
      <c r="S13" s="415"/>
      <c r="T13" s="416" t="s">
        <v>417</v>
      </c>
      <c r="U13" s="417"/>
      <c r="V13" s="402" t="s">
        <v>3</v>
      </c>
      <c r="W13" s="402"/>
    </row>
    <row r="14" spans="1:23" ht="12.75">
      <c r="A14" s="86"/>
      <c r="B14" s="442"/>
      <c r="C14" s="442"/>
      <c r="D14" s="442"/>
      <c r="E14" s="442"/>
      <c r="F14" s="442"/>
      <c r="G14" s="442"/>
      <c r="H14" s="442"/>
      <c r="I14" s="443"/>
      <c r="J14" s="82"/>
      <c r="K14" s="82"/>
      <c r="L14" s="6" t="s">
        <v>6</v>
      </c>
      <c r="M14" s="6" t="s">
        <v>5</v>
      </c>
      <c r="N14" s="6" t="s">
        <v>6</v>
      </c>
      <c r="O14" s="6" t="s">
        <v>5</v>
      </c>
      <c r="P14" s="6" t="s">
        <v>6</v>
      </c>
      <c r="Q14" s="6" t="s">
        <v>5</v>
      </c>
      <c r="R14" s="7" t="s">
        <v>6</v>
      </c>
      <c r="S14" s="7" t="s">
        <v>5</v>
      </c>
      <c r="T14" s="5" t="s">
        <v>6</v>
      </c>
      <c r="U14" s="5" t="s">
        <v>5</v>
      </c>
      <c r="V14" s="139" t="s">
        <v>6</v>
      </c>
      <c r="W14" s="139" t="s">
        <v>5</v>
      </c>
    </row>
    <row r="15" spans="1:23" ht="12.75">
      <c r="A15" s="8" t="s">
        <v>115</v>
      </c>
      <c r="B15" s="451" t="s">
        <v>151</v>
      </c>
      <c r="C15" s="451"/>
      <c r="D15" s="451"/>
      <c r="E15" s="451"/>
      <c r="F15" s="451"/>
      <c r="G15" s="451"/>
      <c r="H15" s="451"/>
      <c r="I15" s="451"/>
      <c r="J15" s="88"/>
      <c r="K15" s="88"/>
      <c r="L15" s="246">
        <v>80</v>
      </c>
      <c r="M15" s="50">
        <v>4</v>
      </c>
      <c r="N15" s="48">
        <v>39</v>
      </c>
      <c r="O15" s="48">
        <v>2</v>
      </c>
      <c r="P15" s="48">
        <v>45</v>
      </c>
      <c r="Q15" s="48">
        <v>3</v>
      </c>
      <c r="R15" s="48">
        <f>L15+N15+P15</f>
        <v>164</v>
      </c>
      <c r="S15" s="48">
        <f>M15+O15+Q15</f>
        <v>9</v>
      </c>
      <c r="T15" s="49">
        <v>136</v>
      </c>
      <c r="U15" s="49">
        <v>8</v>
      </c>
      <c r="V15" s="119">
        <f>R15-T15</f>
        <v>28</v>
      </c>
      <c r="W15" s="119">
        <f>S15-U15</f>
        <v>1</v>
      </c>
    </row>
    <row r="16" spans="1:23" s="168" customFormat="1" ht="12.75" customHeight="1">
      <c r="A16" s="426" t="s">
        <v>4</v>
      </c>
      <c r="B16" s="426"/>
      <c r="C16" s="426"/>
      <c r="D16" s="426"/>
      <c r="E16" s="426"/>
      <c r="F16" s="426"/>
      <c r="G16" s="426"/>
      <c r="H16" s="426"/>
      <c r="I16" s="426"/>
      <c r="J16" s="169"/>
      <c r="K16" s="169"/>
      <c r="L16" s="170">
        <f>SUM(L15:L15)</f>
        <v>80</v>
      </c>
      <c r="M16" s="170">
        <f aca="true" t="shared" si="2" ref="M16:W16">SUM(M15:M15)</f>
        <v>4</v>
      </c>
      <c r="N16" s="170">
        <f t="shared" si="2"/>
        <v>39</v>
      </c>
      <c r="O16" s="170">
        <f t="shared" si="2"/>
        <v>2</v>
      </c>
      <c r="P16" s="170">
        <f t="shared" si="2"/>
        <v>45</v>
      </c>
      <c r="Q16" s="170">
        <f t="shared" si="2"/>
        <v>3</v>
      </c>
      <c r="R16" s="170">
        <f t="shared" si="2"/>
        <v>164</v>
      </c>
      <c r="S16" s="170">
        <f t="shared" si="2"/>
        <v>9</v>
      </c>
      <c r="T16" s="171">
        <f t="shared" si="2"/>
        <v>136</v>
      </c>
      <c r="U16" s="171">
        <f t="shared" si="2"/>
        <v>8</v>
      </c>
      <c r="V16" s="188">
        <f t="shared" si="2"/>
        <v>28</v>
      </c>
      <c r="W16" s="188">
        <f t="shared" si="2"/>
        <v>1</v>
      </c>
    </row>
    <row r="17" spans="1:23" ht="12.75">
      <c r="A17" s="8" t="s">
        <v>115</v>
      </c>
      <c r="B17" s="452" t="s">
        <v>152</v>
      </c>
      <c r="C17" s="453"/>
      <c r="D17" s="453"/>
      <c r="E17" s="453"/>
      <c r="F17" s="453"/>
      <c r="G17" s="453"/>
      <c r="H17" s="453"/>
      <c r="I17" s="454"/>
      <c r="J17" s="88"/>
      <c r="K17" s="88"/>
      <c r="L17" s="246">
        <v>40</v>
      </c>
      <c r="M17" s="50">
        <v>2</v>
      </c>
      <c r="N17" s="48">
        <v>67</v>
      </c>
      <c r="O17" s="48">
        <v>3</v>
      </c>
      <c r="P17" s="48">
        <v>53</v>
      </c>
      <c r="Q17" s="48">
        <v>3</v>
      </c>
      <c r="R17" s="48">
        <f>L17+N17+P17</f>
        <v>160</v>
      </c>
      <c r="S17" s="48">
        <f>M17+O17+Q17</f>
        <v>8</v>
      </c>
      <c r="T17" s="49">
        <v>174</v>
      </c>
      <c r="U17" s="49">
        <v>11</v>
      </c>
      <c r="V17" s="119">
        <f>R17-T17</f>
        <v>-14</v>
      </c>
      <c r="W17" s="119">
        <f>S17-U17</f>
        <v>-3</v>
      </c>
    </row>
    <row r="18" spans="1:23" ht="12.75">
      <c r="A18" s="8" t="s">
        <v>369</v>
      </c>
      <c r="B18" s="455"/>
      <c r="C18" s="456"/>
      <c r="D18" s="456"/>
      <c r="E18" s="456"/>
      <c r="F18" s="456"/>
      <c r="G18" s="456"/>
      <c r="H18" s="456"/>
      <c r="I18" s="457"/>
      <c r="J18" s="88"/>
      <c r="K18" s="88"/>
      <c r="L18" s="246">
        <v>47</v>
      </c>
      <c r="M18" s="50">
        <v>2</v>
      </c>
      <c r="N18" s="48"/>
      <c r="O18" s="48"/>
      <c r="P18" s="48"/>
      <c r="Q18" s="48"/>
      <c r="R18" s="48">
        <f>L18+N18+P18</f>
        <v>47</v>
      </c>
      <c r="S18" s="48">
        <f>M18+O18+Q18</f>
        <v>2</v>
      </c>
      <c r="T18" s="49">
        <v>0</v>
      </c>
      <c r="U18" s="49">
        <v>0</v>
      </c>
      <c r="V18" s="119">
        <f>R18-T18</f>
        <v>47</v>
      </c>
      <c r="W18" s="119">
        <f>S18-U18</f>
        <v>2</v>
      </c>
    </row>
    <row r="19" spans="1:23" s="168" customFormat="1" ht="12.75" customHeight="1">
      <c r="A19" s="426" t="s">
        <v>4</v>
      </c>
      <c r="B19" s="426"/>
      <c r="C19" s="426"/>
      <c r="D19" s="426"/>
      <c r="E19" s="426"/>
      <c r="F19" s="426"/>
      <c r="G19" s="426"/>
      <c r="H19" s="426"/>
      <c r="I19" s="426"/>
      <c r="J19" s="169"/>
      <c r="K19" s="169"/>
      <c r="L19" s="170">
        <f>SUM(L17:L18)</f>
        <v>87</v>
      </c>
      <c r="M19" s="170">
        <f aca="true" t="shared" si="3" ref="M19:W19">SUM(M17:M18)</f>
        <v>4</v>
      </c>
      <c r="N19" s="170">
        <f t="shared" si="3"/>
        <v>67</v>
      </c>
      <c r="O19" s="170">
        <f t="shared" si="3"/>
        <v>3</v>
      </c>
      <c r="P19" s="170">
        <f t="shared" si="3"/>
        <v>53</v>
      </c>
      <c r="Q19" s="170">
        <f t="shared" si="3"/>
        <v>3</v>
      </c>
      <c r="R19" s="170">
        <f t="shared" si="3"/>
        <v>207</v>
      </c>
      <c r="S19" s="170">
        <f t="shared" si="3"/>
        <v>10</v>
      </c>
      <c r="T19" s="171">
        <f t="shared" si="3"/>
        <v>174</v>
      </c>
      <c r="U19" s="171">
        <f t="shared" si="3"/>
        <v>11</v>
      </c>
      <c r="V19" s="188">
        <f t="shared" si="3"/>
        <v>33</v>
      </c>
      <c r="W19" s="188">
        <f t="shared" si="3"/>
        <v>-1</v>
      </c>
    </row>
    <row r="20" spans="1:23" s="46" customFormat="1" ht="12.75">
      <c r="A20" s="47"/>
      <c r="B20" s="450" t="s">
        <v>153</v>
      </c>
      <c r="C20" s="450"/>
      <c r="D20" s="450"/>
      <c r="E20" s="450"/>
      <c r="F20" s="450"/>
      <c r="G20" s="450"/>
      <c r="H20" s="450"/>
      <c r="I20" s="450"/>
      <c r="J20" s="55"/>
      <c r="K20" s="55"/>
      <c r="L20" s="246"/>
      <c r="M20" s="50"/>
      <c r="N20" s="48"/>
      <c r="O20" s="48"/>
      <c r="P20" s="48"/>
      <c r="Q20" s="48"/>
      <c r="R20" s="48">
        <f>L20+N20+P20</f>
        <v>0</v>
      </c>
      <c r="S20" s="48">
        <f>M20+O20+Q20</f>
        <v>0</v>
      </c>
      <c r="T20" s="49"/>
      <c r="U20" s="49"/>
      <c r="V20" s="119"/>
      <c r="W20" s="119"/>
    </row>
    <row r="21" spans="1:23" s="168" customFormat="1" ht="12.75" customHeight="1">
      <c r="A21" s="426" t="s">
        <v>4</v>
      </c>
      <c r="B21" s="426"/>
      <c r="C21" s="426"/>
      <c r="D21" s="426"/>
      <c r="E21" s="426"/>
      <c r="F21" s="426"/>
      <c r="G21" s="426"/>
      <c r="H21" s="426"/>
      <c r="I21" s="426"/>
      <c r="J21" s="169"/>
      <c r="K21" s="169"/>
      <c r="L21" s="170">
        <f>SUM(L20:L20)</f>
        <v>0</v>
      </c>
      <c r="M21" s="170">
        <f aca="true" t="shared" si="4" ref="M21:W21">SUM(M20:M20)</f>
        <v>0</v>
      </c>
      <c r="N21" s="170">
        <f t="shared" si="4"/>
        <v>0</v>
      </c>
      <c r="O21" s="170">
        <f t="shared" si="4"/>
        <v>0</v>
      </c>
      <c r="P21" s="170">
        <f t="shared" si="4"/>
        <v>0</v>
      </c>
      <c r="Q21" s="170">
        <f t="shared" si="4"/>
        <v>0</v>
      </c>
      <c r="R21" s="170">
        <f t="shared" si="4"/>
        <v>0</v>
      </c>
      <c r="S21" s="170">
        <f t="shared" si="4"/>
        <v>0</v>
      </c>
      <c r="T21" s="171">
        <f t="shared" si="4"/>
        <v>0</v>
      </c>
      <c r="U21" s="171">
        <f t="shared" si="4"/>
        <v>0</v>
      </c>
      <c r="V21" s="188">
        <f t="shared" si="4"/>
        <v>0</v>
      </c>
      <c r="W21" s="188">
        <f t="shared" si="4"/>
        <v>0</v>
      </c>
    </row>
  </sheetData>
  <mergeCells count="23">
    <mergeCell ref="B20:I20"/>
    <mergeCell ref="A19:I19"/>
    <mergeCell ref="A21:I21"/>
    <mergeCell ref="V13:W13"/>
    <mergeCell ref="B15:I15"/>
    <mergeCell ref="A16:I16"/>
    <mergeCell ref="B17:I18"/>
    <mergeCell ref="L8:W8"/>
    <mergeCell ref="B5:I5"/>
    <mergeCell ref="B12:I14"/>
    <mergeCell ref="L12:W12"/>
    <mergeCell ref="L13:M13"/>
    <mergeCell ref="N13:O13"/>
    <mergeCell ref="P13:Q13"/>
    <mergeCell ref="R13:S13"/>
    <mergeCell ref="J6:K6"/>
    <mergeCell ref="T13:U13"/>
    <mergeCell ref="A1:W1"/>
    <mergeCell ref="A6:A7"/>
    <mergeCell ref="H6:I6"/>
    <mergeCell ref="B6:C6"/>
    <mergeCell ref="F6:G6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8"/>
  <sheetViews>
    <sheetView showGridLines="0" zoomScale="115" zoomScaleNormal="115" workbookViewId="0" topLeftCell="A25">
      <selection activeCell="B19" sqref="B19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7.7109375" style="0" hidden="1" customWidth="1"/>
    <col min="11" max="11" width="5.1406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8" t="s">
        <v>140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459" t="s">
        <v>185</v>
      </c>
      <c r="K6" s="460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172" t="s">
        <v>6</v>
      </c>
      <c r="K7" s="172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264" t="s">
        <v>177</v>
      </c>
      <c r="B8" s="50">
        <v>116</v>
      </c>
      <c r="C8" s="50">
        <v>4</v>
      </c>
      <c r="D8" s="49">
        <v>116</v>
      </c>
      <c r="E8" s="49">
        <v>4</v>
      </c>
      <c r="F8" s="119">
        <f>B8-D8</f>
        <v>0</v>
      </c>
      <c r="G8" s="119">
        <f>C8-E8</f>
        <v>0</v>
      </c>
      <c r="H8" s="50">
        <v>71</v>
      </c>
      <c r="I8" s="50">
        <v>3</v>
      </c>
      <c r="J8" s="60">
        <v>75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386</v>
      </c>
      <c r="B9" s="48">
        <v>42</v>
      </c>
      <c r="C9" s="48">
        <v>2</v>
      </c>
      <c r="D9" s="49">
        <v>49</v>
      </c>
      <c r="E9" s="49">
        <v>2</v>
      </c>
      <c r="F9" s="119">
        <f aca="true" t="shared" si="0" ref="F9:F18">B9-D9</f>
        <v>-7</v>
      </c>
      <c r="G9" s="119">
        <f aca="true" t="shared" si="1" ref="G9:G18">C9-E9</f>
        <v>0</v>
      </c>
      <c r="H9" s="50">
        <v>34</v>
      </c>
      <c r="I9" s="50">
        <v>2</v>
      </c>
      <c r="J9" s="60">
        <v>25</v>
      </c>
      <c r="K9" s="60">
        <v>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9" t="s">
        <v>313</v>
      </c>
      <c r="B10" s="48">
        <v>50</v>
      </c>
      <c r="C10" s="48">
        <v>2</v>
      </c>
      <c r="D10" s="49">
        <v>0</v>
      </c>
      <c r="E10" s="49">
        <v>0</v>
      </c>
      <c r="F10" s="119">
        <f>B10-D10</f>
        <v>50</v>
      </c>
      <c r="G10" s="119">
        <f>C10-E10</f>
        <v>2</v>
      </c>
      <c r="H10" s="50"/>
      <c r="I10" s="5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118</v>
      </c>
      <c r="B11" s="48">
        <v>47</v>
      </c>
      <c r="C11" s="48">
        <v>2</v>
      </c>
      <c r="D11" s="49">
        <v>26</v>
      </c>
      <c r="E11" s="49">
        <v>1</v>
      </c>
      <c r="F11" s="119">
        <f t="shared" si="0"/>
        <v>21</v>
      </c>
      <c r="G11" s="119">
        <f t="shared" si="1"/>
        <v>1</v>
      </c>
      <c r="H11" s="50">
        <v>19</v>
      </c>
      <c r="I11" s="50">
        <v>1</v>
      </c>
      <c r="J11" s="60">
        <v>32</v>
      </c>
      <c r="K11" s="60">
        <v>1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360</v>
      </c>
      <c r="B12" s="48">
        <v>16</v>
      </c>
      <c r="C12" s="48">
        <v>1</v>
      </c>
      <c r="D12" s="49">
        <v>21</v>
      </c>
      <c r="E12" s="49">
        <v>1</v>
      </c>
      <c r="F12" s="119">
        <f t="shared" si="0"/>
        <v>-5</v>
      </c>
      <c r="G12" s="119">
        <f t="shared" si="1"/>
        <v>0</v>
      </c>
      <c r="H12" s="50">
        <v>18</v>
      </c>
      <c r="I12" s="50">
        <v>1</v>
      </c>
      <c r="J12" s="60">
        <v>16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364</v>
      </c>
      <c r="B13" s="48">
        <v>27</v>
      </c>
      <c r="C13" s="48">
        <v>1</v>
      </c>
      <c r="D13" s="49">
        <v>28</v>
      </c>
      <c r="E13" s="49">
        <v>1</v>
      </c>
      <c r="F13" s="119">
        <f>B13-D13</f>
        <v>-1</v>
      </c>
      <c r="G13" s="119">
        <f>C13-E13</f>
        <v>0</v>
      </c>
      <c r="H13" s="50">
        <v>26</v>
      </c>
      <c r="I13" s="50">
        <v>1</v>
      </c>
      <c r="J13" s="60">
        <v>27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18</v>
      </c>
      <c r="B14" s="48">
        <v>85</v>
      </c>
      <c r="C14" s="48">
        <v>3</v>
      </c>
      <c r="D14" s="49">
        <v>57</v>
      </c>
      <c r="E14" s="49">
        <v>2</v>
      </c>
      <c r="F14" s="119">
        <f t="shared" si="0"/>
        <v>28</v>
      </c>
      <c r="G14" s="119">
        <f t="shared" si="1"/>
        <v>1</v>
      </c>
      <c r="H14" s="50">
        <v>43</v>
      </c>
      <c r="I14" s="50">
        <v>2</v>
      </c>
      <c r="J14" s="60">
        <v>49</v>
      </c>
      <c r="K14" s="249">
        <v>2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365</v>
      </c>
      <c r="B15" s="48">
        <v>97</v>
      </c>
      <c r="C15" s="48">
        <v>4</v>
      </c>
      <c r="D15" s="49">
        <v>98</v>
      </c>
      <c r="E15" s="49">
        <v>4</v>
      </c>
      <c r="F15" s="119">
        <f t="shared" si="0"/>
        <v>-1</v>
      </c>
      <c r="G15" s="119">
        <f t="shared" si="1"/>
        <v>0</v>
      </c>
      <c r="H15" s="50">
        <v>84</v>
      </c>
      <c r="I15" s="50">
        <v>3</v>
      </c>
      <c r="J15" s="60">
        <v>45</v>
      </c>
      <c r="K15" s="60">
        <v>2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366</v>
      </c>
      <c r="B16" s="48">
        <v>53</v>
      </c>
      <c r="C16" s="48">
        <v>2</v>
      </c>
      <c r="D16" s="49">
        <v>51</v>
      </c>
      <c r="E16" s="49">
        <v>2</v>
      </c>
      <c r="F16" s="119">
        <f>B16-D16</f>
        <v>2</v>
      </c>
      <c r="G16" s="119">
        <f>C16-E16</f>
        <v>0</v>
      </c>
      <c r="H16" s="50">
        <v>47</v>
      </c>
      <c r="I16" s="50">
        <v>2</v>
      </c>
      <c r="J16" s="60">
        <v>41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368</v>
      </c>
      <c r="B17" s="48">
        <v>101</v>
      </c>
      <c r="C17" s="48">
        <v>4</v>
      </c>
      <c r="D17" s="49">
        <v>98</v>
      </c>
      <c r="E17" s="49">
        <v>4</v>
      </c>
      <c r="F17" s="119">
        <f>B17-D17</f>
        <v>3</v>
      </c>
      <c r="G17" s="119">
        <f>C17-E17</f>
        <v>0</v>
      </c>
      <c r="H17" s="50">
        <v>82</v>
      </c>
      <c r="I17" s="50">
        <v>4</v>
      </c>
      <c r="J17" s="60">
        <v>61</v>
      </c>
      <c r="K17" s="60">
        <v>3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381</v>
      </c>
      <c r="B18" s="48">
        <v>31</v>
      </c>
      <c r="C18" s="48">
        <v>1</v>
      </c>
      <c r="D18" s="49">
        <v>47</v>
      </c>
      <c r="E18" s="49">
        <v>2</v>
      </c>
      <c r="F18" s="119">
        <f t="shared" si="0"/>
        <v>-16</v>
      </c>
      <c r="G18" s="119">
        <f t="shared" si="1"/>
        <v>-1</v>
      </c>
      <c r="H18" s="50">
        <v>29</v>
      </c>
      <c r="I18" s="50">
        <v>1</v>
      </c>
      <c r="J18" s="60">
        <v>35</v>
      </c>
      <c r="K18" s="60">
        <v>2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s="168" customFormat="1" ht="12.75">
      <c r="A19" s="167" t="s">
        <v>4</v>
      </c>
      <c r="B19" s="159">
        <f>SUM(B8:B18)</f>
        <v>665</v>
      </c>
      <c r="C19" s="159">
        <f aca="true" t="shared" si="2" ref="C19:I19">SUM(C8:C18)</f>
        <v>26</v>
      </c>
      <c r="D19" s="160">
        <f t="shared" si="2"/>
        <v>591</v>
      </c>
      <c r="E19" s="160">
        <f t="shared" si="2"/>
        <v>23</v>
      </c>
      <c r="F19" s="119">
        <f t="shared" si="2"/>
        <v>74</v>
      </c>
      <c r="G19" s="119">
        <f t="shared" si="2"/>
        <v>3</v>
      </c>
      <c r="H19" s="161">
        <f t="shared" si="2"/>
        <v>453</v>
      </c>
      <c r="I19" s="161">
        <f t="shared" si="2"/>
        <v>20</v>
      </c>
      <c r="J19" s="162">
        <f>SUM(J8:J18)</f>
        <v>406</v>
      </c>
      <c r="K19" s="162">
        <f>SUM(K8:K18)</f>
        <v>18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87"/>
      <c r="W19" s="187"/>
    </row>
    <row r="20" spans="1:23" ht="12.75">
      <c r="A20" s="84"/>
      <c r="B20" s="440" t="s">
        <v>182</v>
      </c>
      <c r="C20" s="440"/>
      <c r="D20" s="440"/>
      <c r="E20" s="440"/>
      <c r="F20" s="440"/>
      <c r="G20" s="440"/>
      <c r="H20" s="440"/>
      <c r="I20" s="441"/>
      <c r="J20" s="58"/>
      <c r="K20" s="58"/>
      <c r="L20" s="438" t="s">
        <v>181</v>
      </c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</row>
    <row r="21" spans="1:23" ht="12.75">
      <c r="A21" s="85"/>
      <c r="B21" s="442"/>
      <c r="C21" s="442"/>
      <c r="D21" s="442"/>
      <c r="E21" s="442"/>
      <c r="F21" s="442"/>
      <c r="G21" s="442"/>
      <c r="H21" s="442"/>
      <c r="I21" s="443"/>
      <c r="J21" s="81"/>
      <c r="K21" s="81"/>
      <c r="L21" s="379" t="s">
        <v>30</v>
      </c>
      <c r="M21" s="380"/>
      <c r="N21" s="379" t="s">
        <v>31</v>
      </c>
      <c r="O21" s="380"/>
      <c r="P21" s="379" t="s">
        <v>32</v>
      </c>
      <c r="Q21" s="380"/>
      <c r="R21" s="414" t="s">
        <v>414</v>
      </c>
      <c r="S21" s="415"/>
      <c r="T21" s="416" t="s">
        <v>417</v>
      </c>
      <c r="U21" s="417"/>
      <c r="V21" s="402" t="s">
        <v>3</v>
      </c>
      <c r="W21" s="402"/>
    </row>
    <row r="22" spans="1:23" ht="12.75">
      <c r="A22" s="86"/>
      <c r="B22" s="444"/>
      <c r="C22" s="444"/>
      <c r="D22" s="444"/>
      <c r="E22" s="444"/>
      <c r="F22" s="444"/>
      <c r="G22" s="444"/>
      <c r="H22" s="444"/>
      <c r="I22" s="445"/>
      <c r="J22" s="83"/>
      <c r="K22" s="83"/>
      <c r="L22" s="6" t="s">
        <v>6</v>
      </c>
      <c r="M22" s="6" t="s">
        <v>5</v>
      </c>
      <c r="N22" s="6" t="s">
        <v>6</v>
      </c>
      <c r="O22" s="6" t="s">
        <v>5</v>
      </c>
      <c r="P22" s="6" t="s">
        <v>6</v>
      </c>
      <c r="Q22" s="6" t="s">
        <v>5</v>
      </c>
      <c r="R22" s="7" t="s">
        <v>6</v>
      </c>
      <c r="S22" s="7" t="s">
        <v>5</v>
      </c>
      <c r="T22" s="5" t="s">
        <v>6</v>
      </c>
      <c r="U22" s="5" t="s">
        <v>5</v>
      </c>
      <c r="V22" s="139" t="s">
        <v>6</v>
      </c>
      <c r="W22" s="139" t="s">
        <v>5</v>
      </c>
    </row>
    <row r="23" spans="1:23" ht="12.75">
      <c r="A23" s="63" t="s">
        <v>177</v>
      </c>
      <c r="B23" s="430" t="s">
        <v>142</v>
      </c>
      <c r="C23" s="431"/>
      <c r="D23" s="431"/>
      <c r="E23" s="431"/>
      <c r="F23" s="431"/>
      <c r="G23" s="431"/>
      <c r="H23" s="431"/>
      <c r="I23" s="432"/>
      <c r="J23" s="80"/>
      <c r="K23" s="80"/>
      <c r="L23" s="64">
        <v>28</v>
      </c>
      <c r="M23" s="64">
        <v>1</v>
      </c>
      <c r="N23" s="64">
        <v>32</v>
      </c>
      <c r="O23" s="64">
        <v>1</v>
      </c>
      <c r="P23" s="64">
        <v>40</v>
      </c>
      <c r="Q23" s="64">
        <v>2</v>
      </c>
      <c r="R23" s="48">
        <f>L23+N23+P23</f>
        <v>100</v>
      </c>
      <c r="S23" s="48">
        <f>M23+O23+Q23</f>
        <v>4</v>
      </c>
      <c r="T23" s="66">
        <v>113</v>
      </c>
      <c r="U23" s="66">
        <v>5</v>
      </c>
      <c r="V23" s="191">
        <f aca="true" t="shared" si="3" ref="V23:W31">R23-T23</f>
        <v>-13</v>
      </c>
      <c r="W23" s="191">
        <f t="shared" si="3"/>
        <v>-1</v>
      </c>
    </row>
    <row r="24" spans="1:23" ht="12.75">
      <c r="A24" s="8" t="s">
        <v>386</v>
      </c>
      <c r="B24" s="427"/>
      <c r="C24" s="428"/>
      <c r="D24" s="428"/>
      <c r="E24" s="428"/>
      <c r="F24" s="428"/>
      <c r="G24" s="428"/>
      <c r="H24" s="428"/>
      <c r="I24" s="429"/>
      <c r="J24" s="80"/>
      <c r="K24" s="80"/>
      <c r="L24" s="50">
        <v>20</v>
      </c>
      <c r="M24" s="50">
        <v>1</v>
      </c>
      <c r="N24" s="48">
        <v>37</v>
      </c>
      <c r="O24" s="48">
        <v>2</v>
      </c>
      <c r="P24" s="48">
        <v>25</v>
      </c>
      <c r="Q24" s="48">
        <v>1</v>
      </c>
      <c r="R24" s="48">
        <f aca="true" t="shared" si="4" ref="R24:R31">L24+N24+P24</f>
        <v>82</v>
      </c>
      <c r="S24" s="48">
        <f aca="true" t="shared" si="5" ref="S24:S31">M24+O24+Q24</f>
        <v>4</v>
      </c>
      <c r="T24" s="49">
        <v>80</v>
      </c>
      <c r="U24" s="49">
        <v>4</v>
      </c>
      <c r="V24" s="191">
        <f t="shared" si="3"/>
        <v>2</v>
      </c>
      <c r="W24" s="191">
        <f t="shared" si="3"/>
        <v>0</v>
      </c>
    </row>
    <row r="25" spans="1:23" ht="12.75">
      <c r="A25" s="10" t="s">
        <v>118</v>
      </c>
      <c r="B25" s="427"/>
      <c r="C25" s="428"/>
      <c r="D25" s="428"/>
      <c r="E25" s="428"/>
      <c r="F25" s="428"/>
      <c r="G25" s="428"/>
      <c r="H25" s="428"/>
      <c r="I25" s="429"/>
      <c r="J25" s="80"/>
      <c r="K25" s="80"/>
      <c r="L25" s="50">
        <v>16</v>
      </c>
      <c r="M25" s="50">
        <v>1</v>
      </c>
      <c r="N25" s="48"/>
      <c r="O25" s="48"/>
      <c r="P25" s="48">
        <v>17</v>
      </c>
      <c r="Q25" s="48">
        <v>1</v>
      </c>
      <c r="R25" s="48">
        <f t="shared" si="4"/>
        <v>33</v>
      </c>
      <c r="S25" s="48">
        <f t="shared" si="5"/>
        <v>2</v>
      </c>
      <c r="T25" s="49">
        <v>56</v>
      </c>
      <c r="U25" s="49">
        <v>3</v>
      </c>
      <c r="V25" s="191">
        <f t="shared" si="3"/>
        <v>-23</v>
      </c>
      <c r="W25" s="191">
        <f t="shared" si="3"/>
        <v>-1</v>
      </c>
    </row>
    <row r="26" spans="1:23" ht="12.75">
      <c r="A26" s="10" t="s">
        <v>360</v>
      </c>
      <c r="B26" s="427"/>
      <c r="C26" s="428"/>
      <c r="D26" s="428"/>
      <c r="E26" s="428"/>
      <c r="F26" s="428"/>
      <c r="G26" s="428"/>
      <c r="H26" s="428"/>
      <c r="I26" s="429"/>
      <c r="J26" s="80"/>
      <c r="K26" s="80"/>
      <c r="L26" s="50">
        <v>17</v>
      </c>
      <c r="M26" s="50">
        <v>1</v>
      </c>
      <c r="N26" s="48">
        <v>15</v>
      </c>
      <c r="O26" s="48">
        <v>1</v>
      </c>
      <c r="P26" s="48">
        <v>16</v>
      </c>
      <c r="Q26" s="48">
        <v>1</v>
      </c>
      <c r="R26" s="48">
        <f t="shared" si="4"/>
        <v>48</v>
      </c>
      <c r="S26" s="48">
        <f t="shared" si="5"/>
        <v>3</v>
      </c>
      <c r="T26" s="49">
        <v>48</v>
      </c>
      <c r="U26" s="49">
        <v>3</v>
      </c>
      <c r="V26" s="191">
        <f t="shared" si="3"/>
        <v>0</v>
      </c>
      <c r="W26" s="191">
        <f t="shared" si="3"/>
        <v>0</v>
      </c>
    </row>
    <row r="27" spans="1:23" ht="12.75">
      <c r="A27" s="11" t="s">
        <v>18</v>
      </c>
      <c r="B27" s="427"/>
      <c r="C27" s="428"/>
      <c r="D27" s="428"/>
      <c r="E27" s="428"/>
      <c r="F27" s="428"/>
      <c r="G27" s="428"/>
      <c r="H27" s="428"/>
      <c r="I27" s="429"/>
      <c r="J27" s="80"/>
      <c r="K27" s="80"/>
      <c r="L27" s="50">
        <v>36</v>
      </c>
      <c r="M27" s="50">
        <v>2</v>
      </c>
      <c r="N27" s="48">
        <v>38</v>
      </c>
      <c r="O27" s="48">
        <v>2</v>
      </c>
      <c r="P27" s="48">
        <v>22</v>
      </c>
      <c r="Q27" s="48">
        <v>1</v>
      </c>
      <c r="R27" s="48">
        <f t="shared" si="4"/>
        <v>96</v>
      </c>
      <c r="S27" s="48">
        <f t="shared" si="5"/>
        <v>5</v>
      </c>
      <c r="T27" s="49">
        <v>74</v>
      </c>
      <c r="U27" s="49">
        <v>4</v>
      </c>
      <c r="V27" s="191">
        <f t="shared" si="3"/>
        <v>22</v>
      </c>
      <c r="W27" s="191">
        <f t="shared" si="3"/>
        <v>1</v>
      </c>
    </row>
    <row r="28" spans="1:23" ht="12.75">
      <c r="A28" s="247" t="s">
        <v>365</v>
      </c>
      <c r="B28" s="427"/>
      <c r="C28" s="428"/>
      <c r="D28" s="428"/>
      <c r="E28" s="428"/>
      <c r="F28" s="428"/>
      <c r="G28" s="428"/>
      <c r="H28" s="428"/>
      <c r="I28" s="429"/>
      <c r="J28" s="80"/>
      <c r="K28" s="80"/>
      <c r="L28" s="68">
        <v>47</v>
      </c>
      <c r="M28" s="68">
        <v>2</v>
      </c>
      <c r="N28" s="69">
        <v>45</v>
      </c>
      <c r="O28" s="69">
        <v>2</v>
      </c>
      <c r="P28" s="69">
        <v>44</v>
      </c>
      <c r="Q28" s="69">
        <v>3</v>
      </c>
      <c r="R28" s="48">
        <f t="shared" si="4"/>
        <v>136</v>
      </c>
      <c r="S28" s="48">
        <f t="shared" si="5"/>
        <v>7</v>
      </c>
      <c r="T28" s="70">
        <v>121</v>
      </c>
      <c r="U28" s="70">
        <v>6</v>
      </c>
      <c r="V28" s="191">
        <f t="shared" si="3"/>
        <v>15</v>
      </c>
      <c r="W28" s="191">
        <f t="shared" si="3"/>
        <v>1</v>
      </c>
    </row>
    <row r="29" spans="1:23" ht="12.75">
      <c r="A29" s="247" t="s">
        <v>366</v>
      </c>
      <c r="B29" s="427"/>
      <c r="C29" s="428"/>
      <c r="D29" s="428"/>
      <c r="E29" s="428"/>
      <c r="F29" s="428"/>
      <c r="G29" s="428"/>
      <c r="H29" s="428"/>
      <c r="I29" s="429"/>
      <c r="J29" s="80"/>
      <c r="K29" s="80"/>
      <c r="L29" s="50">
        <v>48</v>
      </c>
      <c r="M29" s="50">
        <v>2</v>
      </c>
      <c r="N29" s="69">
        <v>28</v>
      </c>
      <c r="O29" s="69">
        <v>1</v>
      </c>
      <c r="P29" s="69">
        <v>24</v>
      </c>
      <c r="Q29" s="69">
        <v>1</v>
      </c>
      <c r="R29" s="48">
        <f t="shared" si="4"/>
        <v>100</v>
      </c>
      <c r="S29" s="48">
        <f t="shared" si="5"/>
        <v>4</v>
      </c>
      <c r="T29" s="70">
        <v>87</v>
      </c>
      <c r="U29" s="70">
        <v>3</v>
      </c>
      <c r="V29" s="191">
        <f>R29-T29</f>
        <v>13</v>
      </c>
      <c r="W29" s="191">
        <f>S29-U29</f>
        <v>1</v>
      </c>
    </row>
    <row r="30" spans="1:23" ht="12.75">
      <c r="A30" s="247" t="s">
        <v>368</v>
      </c>
      <c r="B30" s="427"/>
      <c r="C30" s="428"/>
      <c r="D30" s="428"/>
      <c r="E30" s="428"/>
      <c r="F30" s="428"/>
      <c r="G30" s="428"/>
      <c r="H30" s="428"/>
      <c r="I30" s="429"/>
      <c r="J30" s="80"/>
      <c r="K30" s="80"/>
      <c r="L30" s="68">
        <v>54</v>
      </c>
      <c r="M30" s="68">
        <v>2</v>
      </c>
      <c r="N30" s="69">
        <v>69</v>
      </c>
      <c r="O30" s="69">
        <v>3</v>
      </c>
      <c r="P30" s="69">
        <v>47</v>
      </c>
      <c r="Q30" s="69">
        <v>2</v>
      </c>
      <c r="R30" s="48">
        <f t="shared" si="4"/>
        <v>170</v>
      </c>
      <c r="S30" s="48">
        <f t="shared" si="5"/>
        <v>7</v>
      </c>
      <c r="T30" s="70">
        <v>194</v>
      </c>
      <c r="U30" s="70">
        <v>8</v>
      </c>
      <c r="V30" s="191">
        <f>R30-T30</f>
        <v>-24</v>
      </c>
      <c r="W30" s="191">
        <f>S30-U30</f>
        <v>-1</v>
      </c>
    </row>
    <row r="31" spans="1:23" ht="13.5" customHeight="1">
      <c r="A31" s="67" t="s">
        <v>381</v>
      </c>
      <c r="B31" s="427"/>
      <c r="C31" s="428"/>
      <c r="D31" s="428"/>
      <c r="E31" s="428"/>
      <c r="F31" s="428"/>
      <c r="G31" s="428"/>
      <c r="H31" s="428"/>
      <c r="I31" s="429"/>
      <c r="J31" s="80"/>
      <c r="K31" s="80"/>
      <c r="L31" s="68">
        <v>25</v>
      </c>
      <c r="M31" s="68">
        <v>1</v>
      </c>
      <c r="N31" s="69">
        <v>19</v>
      </c>
      <c r="O31" s="69">
        <v>1</v>
      </c>
      <c r="P31" s="69">
        <v>11</v>
      </c>
      <c r="Q31" s="69">
        <v>1</v>
      </c>
      <c r="R31" s="48">
        <f t="shared" si="4"/>
        <v>55</v>
      </c>
      <c r="S31" s="48">
        <f t="shared" si="5"/>
        <v>3</v>
      </c>
      <c r="T31" s="70">
        <v>46</v>
      </c>
      <c r="U31" s="70">
        <v>3</v>
      </c>
      <c r="V31" s="191">
        <f t="shared" si="3"/>
        <v>9</v>
      </c>
      <c r="W31" s="191">
        <f t="shared" si="3"/>
        <v>0</v>
      </c>
    </row>
    <row r="32" spans="1:23" s="168" customFormat="1" ht="12.75" customHeight="1">
      <c r="A32" s="426" t="s">
        <v>4</v>
      </c>
      <c r="B32" s="426"/>
      <c r="C32" s="426"/>
      <c r="D32" s="426"/>
      <c r="E32" s="426"/>
      <c r="F32" s="426"/>
      <c r="G32" s="426"/>
      <c r="H32" s="426"/>
      <c r="I32" s="426"/>
      <c r="J32" s="169"/>
      <c r="K32" s="169"/>
      <c r="L32" s="170">
        <f>SUM(L23:L31)</f>
        <v>291</v>
      </c>
      <c r="M32" s="170">
        <f aca="true" t="shared" si="6" ref="M32:W32">SUM(M23:M31)</f>
        <v>13</v>
      </c>
      <c r="N32" s="170">
        <f t="shared" si="6"/>
        <v>283</v>
      </c>
      <c r="O32" s="170">
        <f t="shared" si="6"/>
        <v>13</v>
      </c>
      <c r="P32" s="170">
        <f t="shared" si="6"/>
        <v>246</v>
      </c>
      <c r="Q32" s="170">
        <f t="shared" si="6"/>
        <v>13</v>
      </c>
      <c r="R32" s="170">
        <f t="shared" si="6"/>
        <v>820</v>
      </c>
      <c r="S32" s="170">
        <f t="shared" si="6"/>
        <v>39</v>
      </c>
      <c r="T32" s="171">
        <f t="shared" si="6"/>
        <v>819</v>
      </c>
      <c r="U32" s="171">
        <f t="shared" si="6"/>
        <v>39</v>
      </c>
      <c r="V32" s="188">
        <f t="shared" si="6"/>
        <v>1</v>
      </c>
      <c r="W32" s="188">
        <f t="shared" si="6"/>
        <v>0</v>
      </c>
    </row>
    <row r="33" spans="1:23" ht="12.75">
      <c r="A33" s="63" t="s">
        <v>177</v>
      </c>
      <c r="B33" s="427" t="s">
        <v>143</v>
      </c>
      <c r="C33" s="428"/>
      <c r="D33" s="428"/>
      <c r="E33" s="428"/>
      <c r="F33" s="428"/>
      <c r="G33" s="428"/>
      <c r="H33" s="428"/>
      <c r="I33" s="429"/>
      <c r="J33" s="80"/>
      <c r="K33" s="80"/>
      <c r="L33" s="64">
        <v>27</v>
      </c>
      <c r="M33" s="64">
        <v>1</v>
      </c>
      <c r="N33" s="65">
        <v>32</v>
      </c>
      <c r="O33" s="65">
        <v>1</v>
      </c>
      <c r="P33" s="65"/>
      <c r="Q33" s="65"/>
      <c r="R33" s="48">
        <f aca="true" t="shared" si="7" ref="R33:S37">L33+N33+P33</f>
        <v>59</v>
      </c>
      <c r="S33" s="48">
        <f t="shared" si="7"/>
        <v>2</v>
      </c>
      <c r="T33" s="66">
        <v>31</v>
      </c>
      <c r="U33" s="66">
        <v>1</v>
      </c>
      <c r="V33" s="191">
        <f aca="true" t="shared" si="8" ref="V33:W37">R33-T33</f>
        <v>28</v>
      </c>
      <c r="W33" s="191">
        <f t="shared" si="8"/>
        <v>1</v>
      </c>
    </row>
    <row r="34" spans="1:23" ht="12.75">
      <c r="A34" s="10" t="s">
        <v>118</v>
      </c>
      <c r="B34" s="427"/>
      <c r="C34" s="428"/>
      <c r="D34" s="428"/>
      <c r="E34" s="428"/>
      <c r="F34" s="428"/>
      <c r="G34" s="428"/>
      <c r="H34" s="428"/>
      <c r="I34" s="429"/>
      <c r="J34" s="80"/>
      <c r="K34" s="80"/>
      <c r="L34" s="50">
        <v>13</v>
      </c>
      <c r="M34" s="50">
        <v>1</v>
      </c>
      <c r="N34" s="48">
        <v>32</v>
      </c>
      <c r="O34" s="48">
        <v>2</v>
      </c>
      <c r="P34" s="48"/>
      <c r="Q34" s="48"/>
      <c r="R34" s="48">
        <f t="shared" si="7"/>
        <v>45</v>
      </c>
      <c r="S34" s="48">
        <f t="shared" si="7"/>
        <v>3</v>
      </c>
      <c r="T34" s="49">
        <v>26</v>
      </c>
      <c r="U34" s="49">
        <v>1</v>
      </c>
      <c r="V34" s="191">
        <f t="shared" si="8"/>
        <v>19</v>
      </c>
      <c r="W34" s="191">
        <f t="shared" si="8"/>
        <v>2</v>
      </c>
    </row>
    <row r="35" spans="1:23" ht="12.75">
      <c r="A35" s="8" t="s">
        <v>364</v>
      </c>
      <c r="B35" s="427"/>
      <c r="C35" s="428"/>
      <c r="D35" s="428"/>
      <c r="E35" s="428"/>
      <c r="F35" s="428"/>
      <c r="G35" s="428"/>
      <c r="H35" s="428"/>
      <c r="I35" s="429"/>
      <c r="J35" s="80"/>
      <c r="K35" s="80"/>
      <c r="L35" s="50">
        <v>25</v>
      </c>
      <c r="M35" s="50">
        <v>1</v>
      </c>
      <c r="N35" s="48">
        <v>24</v>
      </c>
      <c r="O35" s="48">
        <v>1</v>
      </c>
      <c r="P35" s="48"/>
      <c r="Q35" s="48"/>
      <c r="R35" s="48">
        <f>L35+N35+P35</f>
        <v>49</v>
      </c>
      <c r="S35" s="48">
        <f>M35+O35+Q35</f>
        <v>2</v>
      </c>
      <c r="T35" s="49">
        <v>26</v>
      </c>
      <c r="U35" s="49">
        <v>1</v>
      </c>
      <c r="V35" s="191">
        <f t="shared" si="8"/>
        <v>23</v>
      </c>
      <c r="W35" s="191">
        <f t="shared" si="8"/>
        <v>1</v>
      </c>
    </row>
    <row r="36" spans="1:23" ht="12.75">
      <c r="A36" s="247" t="s">
        <v>366</v>
      </c>
      <c r="B36" s="427"/>
      <c r="C36" s="428"/>
      <c r="D36" s="428"/>
      <c r="E36" s="428"/>
      <c r="F36" s="428"/>
      <c r="G36" s="428"/>
      <c r="H36" s="428"/>
      <c r="I36" s="429"/>
      <c r="J36" s="80"/>
      <c r="K36" s="80"/>
      <c r="L36" s="50"/>
      <c r="M36" s="50"/>
      <c r="N36" s="48"/>
      <c r="O36" s="48"/>
      <c r="P36" s="48"/>
      <c r="Q36" s="48"/>
      <c r="R36" s="48">
        <f>L36+N36+P36</f>
        <v>0</v>
      </c>
      <c r="S36" s="48">
        <f>M36+O36+Q36</f>
        <v>0</v>
      </c>
      <c r="T36" s="49">
        <v>0</v>
      </c>
      <c r="U36" s="49">
        <v>0</v>
      </c>
      <c r="V36" s="191">
        <f t="shared" si="8"/>
        <v>0</v>
      </c>
      <c r="W36" s="191">
        <f t="shared" si="8"/>
        <v>0</v>
      </c>
    </row>
    <row r="37" spans="1:23" ht="12.75">
      <c r="A37" s="247" t="s">
        <v>368</v>
      </c>
      <c r="B37" s="427"/>
      <c r="C37" s="428"/>
      <c r="D37" s="428"/>
      <c r="E37" s="428"/>
      <c r="F37" s="428"/>
      <c r="G37" s="428"/>
      <c r="H37" s="428"/>
      <c r="I37" s="429"/>
      <c r="J37" s="80"/>
      <c r="K37" s="80"/>
      <c r="L37" s="50">
        <v>26</v>
      </c>
      <c r="M37" s="50">
        <v>1</v>
      </c>
      <c r="N37" s="48">
        <v>11</v>
      </c>
      <c r="O37" s="48">
        <v>1</v>
      </c>
      <c r="P37" s="48"/>
      <c r="Q37" s="48"/>
      <c r="R37" s="48">
        <f t="shared" si="7"/>
        <v>37</v>
      </c>
      <c r="S37" s="48">
        <f t="shared" si="7"/>
        <v>2</v>
      </c>
      <c r="T37" s="49">
        <v>13</v>
      </c>
      <c r="U37" s="49">
        <v>0</v>
      </c>
      <c r="V37" s="191">
        <f t="shared" si="8"/>
        <v>24</v>
      </c>
      <c r="W37" s="191">
        <f t="shared" si="8"/>
        <v>2</v>
      </c>
    </row>
    <row r="38" spans="1:23" s="168" customFormat="1" ht="12.75" customHeight="1">
      <c r="A38" s="426" t="s">
        <v>4</v>
      </c>
      <c r="B38" s="426"/>
      <c r="C38" s="426"/>
      <c r="D38" s="426"/>
      <c r="E38" s="426"/>
      <c r="F38" s="426"/>
      <c r="G38" s="426"/>
      <c r="H38" s="426"/>
      <c r="I38" s="426"/>
      <c r="J38" s="169"/>
      <c r="K38" s="169"/>
      <c r="L38" s="170">
        <f aca="true" t="shared" si="9" ref="L38:W38">SUM(L33:L37)</f>
        <v>91</v>
      </c>
      <c r="M38" s="170">
        <f t="shared" si="9"/>
        <v>4</v>
      </c>
      <c r="N38" s="170">
        <f t="shared" si="9"/>
        <v>99</v>
      </c>
      <c r="O38" s="170">
        <f t="shared" si="9"/>
        <v>5</v>
      </c>
      <c r="P38" s="170">
        <f t="shared" si="9"/>
        <v>0</v>
      </c>
      <c r="Q38" s="170">
        <f t="shared" si="9"/>
        <v>0</v>
      </c>
      <c r="R38" s="170">
        <f t="shared" si="9"/>
        <v>190</v>
      </c>
      <c r="S38" s="170">
        <f t="shared" si="9"/>
        <v>9</v>
      </c>
      <c r="T38" s="171">
        <f t="shared" si="9"/>
        <v>96</v>
      </c>
      <c r="U38" s="171">
        <f t="shared" si="9"/>
        <v>3</v>
      </c>
      <c r="V38" s="188">
        <f t="shared" si="9"/>
        <v>94</v>
      </c>
      <c r="W38" s="188">
        <f t="shared" si="9"/>
        <v>6</v>
      </c>
    </row>
  </sheetData>
  <mergeCells count="27">
    <mergeCell ref="A32:I32"/>
    <mergeCell ref="A38:I38"/>
    <mergeCell ref="J6:K6"/>
    <mergeCell ref="B5:I5"/>
    <mergeCell ref="B23:I31"/>
    <mergeCell ref="B33:I37"/>
    <mergeCell ref="B20:I22"/>
    <mergeCell ref="T21:U21"/>
    <mergeCell ref="V21:W21"/>
    <mergeCell ref="L20:W20"/>
    <mergeCell ref="A3:W3"/>
    <mergeCell ref="D6:E6"/>
    <mergeCell ref="N6:O6"/>
    <mergeCell ref="L21:M21"/>
    <mergeCell ref="N21:O21"/>
    <mergeCell ref="P21:Q21"/>
    <mergeCell ref="R21:S21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="85" zoomScaleNormal="85" workbookViewId="0" topLeftCell="A4">
      <selection activeCell="D7" sqref="D7"/>
    </sheetView>
  </sheetViews>
  <sheetFormatPr defaultColWidth="9.140625" defaultRowHeight="12.75"/>
  <cols>
    <col min="1" max="1" width="25.421875" style="12" customWidth="1"/>
    <col min="2" max="5" width="6.57421875" style="12" customWidth="1"/>
    <col min="6" max="7" width="6.57421875" style="122" customWidth="1"/>
    <col min="8" max="19" width="6.57421875" style="12" customWidth="1"/>
    <col min="20" max="20" width="6.57421875" style="122" customWidth="1"/>
    <col min="21" max="21" width="6.7109375" style="122" customWidth="1"/>
    <col min="22" max="16384" width="9.140625" style="12" customWidth="1"/>
  </cols>
  <sheetData>
    <row r="1" spans="1:21" ht="28.5" customHeight="1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</row>
    <row r="2" spans="1:20" ht="28.5" customHeight="1">
      <c r="A2" s="13"/>
      <c r="B2" s="13"/>
      <c r="C2" s="13"/>
      <c r="D2" s="13"/>
      <c r="E2" s="13"/>
      <c r="F2" s="136"/>
      <c r="G2" s="13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6"/>
    </row>
    <row r="3" spans="1:20" ht="28.5" customHeight="1">
      <c r="A3" s="346" t="s">
        <v>375</v>
      </c>
      <c r="B3" s="15"/>
      <c r="C3" s="15"/>
      <c r="D3" s="15"/>
      <c r="E3" s="15"/>
      <c r="F3" s="137"/>
      <c r="G3" s="137"/>
      <c r="H3" s="15"/>
      <c r="I3" s="15"/>
      <c r="J3" s="15"/>
      <c r="K3" s="13"/>
      <c r="L3" s="13"/>
      <c r="M3" s="13"/>
      <c r="N3" s="13"/>
      <c r="O3" s="13"/>
      <c r="P3" s="13"/>
      <c r="Q3" s="13"/>
      <c r="R3" s="13"/>
      <c r="S3" s="13"/>
      <c r="T3" s="136"/>
    </row>
    <row r="4" ht="28.5" customHeight="1"/>
    <row r="5" spans="1:21" ht="28.5" customHeight="1">
      <c r="A5" s="399" t="s">
        <v>104</v>
      </c>
      <c r="B5" s="406" t="s">
        <v>2</v>
      </c>
      <c r="C5" s="406"/>
      <c r="D5" s="401" t="s">
        <v>415</v>
      </c>
      <c r="E5" s="401"/>
      <c r="F5" s="405" t="s">
        <v>3</v>
      </c>
      <c r="G5" s="405"/>
      <c r="H5" s="403" t="s">
        <v>29</v>
      </c>
      <c r="I5" s="403"/>
      <c r="J5" s="403" t="s">
        <v>30</v>
      </c>
      <c r="K5" s="403"/>
      <c r="L5" s="403" t="s">
        <v>31</v>
      </c>
      <c r="M5" s="403"/>
      <c r="N5" s="403" t="s">
        <v>32</v>
      </c>
      <c r="O5" s="403"/>
      <c r="P5" s="404" t="s">
        <v>412</v>
      </c>
      <c r="Q5" s="404"/>
      <c r="R5" s="401" t="s">
        <v>392</v>
      </c>
      <c r="S5" s="401"/>
      <c r="T5" s="402" t="s">
        <v>3</v>
      </c>
      <c r="U5" s="402"/>
    </row>
    <row r="6" spans="1:21" ht="28.5" customHeight="1">
      <c r="A6" s="399"/>
      <c r="B6" s="4" t="s">
        <v>6</v>
      </c>
      <c r="C6" s="4" t="s">
        <v>5</v>
      </c>
      <c r="D6" s="5" t="s">
        <v>6</v>
      </c>
      <c r="E6" s="5" t="s">
        <v>5</v>
      </c>
      <c r="F6" s="138" t="s">
        <v>6</v>
      </c>
      <c r="G6" s="138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7" t="s">
        <v>6</v>
      </c>
      <c r="Q6" s="7" t="s">
        <v>5</v>
      </c>
      <c r="R6" s="5" t="s">
        <v>6</v>
      </c>
      <c r="S6" s="5" t="s">
        <v>5</v>
      </c>
      <c r="T6" s="139" t="s">
        <v>6</v>
      </c>
      <c r="U6" s="139" t="s">
        <v>5</v>
      </c>
    </row>
    <row r="7" spans="1:21" ht="28.5" customHeight="1">
      <c r="A7" s="360" t="s">
        <v>53</v>
      </c>
      <c r="B7" s="323">
        <f>tutti_totale!B7*100/tutti_totale!B$17</f>
        <v>46.52655300803449</v>
      </c>
      <c r="C7" s="323">
        <f>tutti_totale!C7*100/tutti_totale!C$17</f>
        <v>44.71445929526124</v>
      </c>
      <c r="D7" s="324">
        <f>tutti_totale!D7*100/tutti_totale!D$17</f>
        <v>47.66501690596364</v>
      </c>
      <c r="E7" s="324">
        <f>tutti_totale!E7*100/tutti_totale!E$17</f>
        <v>46.707317073170735</v>
      </c>
      <c r="F7" s="336">
        <f aca="true" t="shared" si="0" ref="F7:G9">B7-D7</f>
        <v>-1.1384638979291495</v>
      </c>
      <c r="G7" s="336">
        <f t="shared" si="0"/>
        <v>-1.9928577779094923</v>
      </c>
      <c r="H7" s="323">
        <f>tutti_totale!H7*100/tutti_totale!H$17</f>
        <v>49.00262168015502</v>
      </c>
      <c r="I7" s="323">
        <f>tutti_totale!I7*100/tutti_totale!I$17</f>
        <v>47.381864623243935</v>
      </c>
      <c r="J7" s="323">
        <f>tutti_totale!J7*100/tutti_totale!J$17</f>
        <v>48.66690157387832</v>
      </c>
      <c r="K7" s="323">
        <f>tutti_totale!K7*100/tutti_totale!K$17</f>
        <v>47.60601915184679</v>
      </c>
      <c r="L7" s="323">
        <f>tutti_totale!L7*100/tutti_totale!L$17</f>
        <v>49.603729603729604</v>
      </c>
      <c r="M7" s="323">
        <f>tutti_totale!M7*100/tutti_totale!M$17</f>
        <v>48.04630969609262</v>
      </c>
      <c r="N7" s="323">
        <f>tutti_totale!N7*100/tutti_totale!N$17</f>
        <v>48.63326540650692</v>
      </c>
      <c r="O7" s="323">
        <f>tutti_totale!O7*100/tutti_totale!O$17</f>
        <v>46.610169491525426</v>
      </c>
      <c r="P7" s="323">
        <f>tutti_totale!P7*100/tutti_totale!P$17</f>
        <v>48.37947573368791</v>
      </c>
      <c r="Q7" s="323">
        <f>tutti_totale!Q7*100/tutti_totale!Q$17</f>
        <v>46.814775160599574</v>
      </c>
      <c r="R7" s="324">
        <f>tutti_totale!R7*100/tutti_totale!R$17</f>
        <v>48.92112333289158</v>
      </c>
      <c r="S7" s="324">
        <f>tutti_totale!S7*100/tutti_totale!S$17</f>
        <v>47.74211099020675</v>
      </c>
      <c r="T7" s="334">
        <f aca="true" t="shared" si="1" ref="T7:U10">P7-R7</f>
        <v>-0.5416475992036709</v>
      </c>
      <c r="U7" s="339">
        <f t="shared" si="1"/>
        <v>-0.9273358296071734</v>
      </c>
    </row>
    <row r="8" spans="1:21" ht="28.5" customHeight="1">
      <c r="A8" s="361" t="s">
        <v>36</v>
      </c>
      <c r="B8" s="325">
        <f>tutti_totale!B8*100/tutti_totale!B$17</f>
        <v>31.08955516362924</v>
      </c>
      <c r="C8" s="325">
        <f>tutti_totale!C8*100/tutti_totale!C$17</f>
        <v>31.47023086269745</v>
      </c>
      <c r="D8" s="326">
        <f>tutti_totale!D8*100/tutti_totale!D$17</f>
        <v>30.964864997304847</v>
      </c>
      <c r="E8" s="326">
        <f>tutti_totale!E8*100/tutti_totale!E$17</f>
        <v>31.463414634146343</v>
      </c>
      <c r="F8" s="337">
        <f t="shared" si="0"/>
        <v>0.12469016632439178</v>
      </c>
      <c r="G8" s="337">
        <f t="shared" si="0"/>
        <v>0.006816228551105752</v>
      </c>
      <c r="H8" s="325">
        <f>tutti_totale!H8*100/tutti_totale!H$17</f>
        <v>30.274706485808732</v>
      </c>
      <c r="I8" s="325">
        <f>tutti_totale!I8*100/tutti_totale!I$17</f>
        <v>31.162196679438058</v>
      </c>
      <c r="J8" s="325">
        <f>tutti_totale!J8*100/tutti_totale!J$17</f>
        <v>27.548743246417665</v>
      </c>
      <c r="K8" s="325">
        <f>tutti_totale!K8*100/tutti_totale!K$17</f>
        <v>28.590971272229822</v>
      </c>
      <c r="L8" s="325">
        <f>tutti_totale!L8*100/tutti_totale!L$17</f>
        <v>26.127206127206126</v>
      </c>
      <c r="M8" s="325">
        <f>tutti_totale!M8*100/tutti_totale!M$17</f>
        <v>27.6410998552822</v>
      </c>
      <c r="N8" s="325">
        <f>tutti_totale!N8*100/tutti_totale!N$17</f>
        <v>26.990373129084393</v>
      </c>
      <c r="O8" s="325">
        <f>tutti_totale!O8*100/tutti_totale!O$17</f>
        <v>28.389830508474578</v>
      </c>
      <c r="P8" s="325">
        <f>tutti_totale!P8*100/tutti_totale!P$17</f>
        <v>28.626887643650868</v>
      </c>
      <c r="Q8" s="325">
        <f>tutti_totale!Q8*100/tutti_totale!Q$17</f>
        <v>29.550321199143468</v>
      </c>
      <c r="R8" s="326">
        <f>tutti_totale!R8*100/tutti_totale!R$17</f>
        <v>28.472464850668047</v>
      </c>
      <c r="S8" s="326">
        <f>tutti_totale!S8*100/tutti_totale!S$17</f>
        <v>29.352557127312295</v>
      </c>
      <c r="T8" s="337">
        <f t="shared" si="1"/>
        <v>0.15442279298282102</v>
      </c>
      <c r="U8" s="340">
        <f t="shared" si="1"/>
        <v>0.19776407183117328</v>
      </c>
    </row>
    <row r="9" spans="1:21" ht="28.5" customHeight="1">
      <c r="A9" s="362" t="s">
        <v>68</v>
      </c>
      <c r="B9" s="327">
        <f>tutti_totale!B9*100/tutti_totale!B$17</f>
        <v>21.27180090143053</v>
      </c>
      <c r="C9" s="327">
        <f>tutti_totale!C9*100/tutti_totale!C$17</f>
        <v>22.84325637910085</v>
      </c>
      <c r="D9" s="328">
        <f>tutti_totale!D9*100/tutti_totale!D$17</f>
        <v>20.448865585338364</v>
      </c>
      <c r="E9" s="328">
        <f>tutti_totale!E9*100/tutti_totale!E$17</f>
        <v>20.975609756097562</v>
      </c>
      <c r="F9" s="335">
        <f t="shared" si="0"/>
        <v>0.8229353160921669</v>
      </c>
      <c r="G9" s="335">
        <f t="shared" si="0"/>
        <v>1.8676466230032887</v>
      </c>
      <c r="H9" s="327">
        <f>tutti_totale!H9*100/tutti_totale!H$17</f>
        <v>19.337740795622935</v>
      </c>
      <c r="I9" s="327">
        <f>tutti_totale!I9*100/tutti_totale!I$17</f>
        <v>20.306513409961685</v>
      </c>
      <c r="J9" s="327">
        <f>tutti_totale!J9*100/tutti_totale!J$17</f>
        <v>17.635658914728683</v>
      </c>
      <c r="K9" s="327">
        <f>tutti_totale!K9*100/tutti_totale!K$17</f>
        <v>18.467852257181942</v>
      </c>
      <c r="L9" s="327">
        <f>tutti_totale!L9*100/tutti_totale!L$17</f>
        <v>19.427239427239428</v>
      </c>
      <c r="M9" s="327">
        <f>tutti_totale!M9*100/tutti_totale!M$17</f>
        <v>19.971056439942114</v>
      </c>
      <c r="N9" s="327">
        <f>tutti_totale!N9*100/tutti_totale!N$17</f>
        <v>17.771063171948562</v>
      </c>
      <c r="O9" s="327">
        <f>tutti_totale!O9*100/tutti_totale!O$17</f>
        <v>19.06779661016949</v>
      </c>
      <c r="P9" s="327">
        <f>tutti_totale!P9*100/tutti_totale!P$17</f>
        <v>19.213600531864376</v>
      </c>
      <c r="Q9" s="327">
        <f>tutti_totale!Q9*100/tutti_totale!Q$17</f>
        <v>20.20877944325482</v>
      </c>
      <c r="R9" s="328">
        <f>tutti_totale!R9*100/tutti_totale!R$17</f>
        <v>18.84871631145862</v>
      </c>
      <c r="S9" s="328">
        <f>tutti_totale!S9*100/tutti_totale!S$17</f>
        <v>19.314472252448315</v>
      </c>
      <c r="T9" s="335">
        <f t="shared" si="1"/>
        <v>0.36488422040575585</v>
      </c>
      <c r="U9" s="341">
        <f t="shared" si="1"/>
        <v>0.8943071908065043</v>
      </c>
    </row>
    <row r="10" spans="1:21" s="149" customFormat="1" ht="28.5" customHeight="1">
      <c r="A10" s="146" t="s">
        <v>280</v>
      </c>
      <c r="B10" s="363">
        <f>SUM(B7:B9)</f>
        <v>98.88790907309425</v>
      </c>
      <c r="C10" s="329">
        <f aca="true" t="shared" si="2" ref="C10:S10">SUM(C7:C9)</f>
        <v>99.02794653705955</v>
      </c>
      <c r="D10" s="330">
        <f t="shared" si="2"/>
        <v>99.07874748860685</v>
      </c>
      <c r="E10" s="330">
        <f t="shared" si="2"/>
        <v>99.14634146341464</v>
      </c>
      <c r="F10" s="338">
        <f t="shared" si="2"/>
        <v>-0.19083841551259084</v>
      </c>
      <c r="G10" s="338">
        <f t="shared" si="2"/>
        <v>-0.11839492635509785</v>
      </c>
      <c r="H10" s="331">
        <f t="shared" si="2"/>
        <v>98.61506896158669</v>
      </c>
      <c r="I10" s="329">
        <f t="shared" si="2"/>
        <v>98.85057471264368</v>
      </c>
      <c r="J10" s="329">
        <f t="shared" si="2"/>
        <v>93.85130373502466</v>
      </c>
      <c r="K10" s="329">
        <f t="shared" si="2"/>
        <v>94.66484268125855</v>
      </c>
      <c r="L10" s="329">
        <f t="shared" si="2"/>
        <v>95.15817515817515</v>
      </c>
      <c r="M10" s="329">
        <f t="shared" si="2"/>
        <v>95.65846599131694</v>
      </c>
      <c r="N10" s="329">
        <f t="shared" si="2"/>
        <v>93.39470170753987</v>
      </c>
      <c r="O10" s="329">
        <f t="shared" si="2"/>
        <v>94.0677966101695</v>
      </c>
      <c r="P10" s="329">
        <f t="shared" si="2"/>
        <v>96.21996390920314</v>
      </c>
      <c r="Q10" s="329">
        <f t="shared" si="2"/>
        <v>96.57387580299786</v>
      </c>
      <c r="R10" s="332">
        <f t="shared" si="2"/>
        <v>96.24230449501825</v>
      </c>
      <c r="S10" s="333">
        <f t="shared" si="2"/>
        <v>96.40914036996735</v>
      </c>
      <c r="T10" s="342">
        <f t="shared" si="1"/>
        <v>-0.02234058581510112</v>
      </c>
      <c r="U10" s="343">
        <f t="shared" si="1"/>
        <v>0.16473543303051486</v>
      </c>
    </row>
    <row r="11" spans="1:21" ht="28.5" customHeight="1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5"/>
    </row>
    <row r="12" spans="1:21" ht="28.5" customHeight="1">
      <c r="A12" s="360" t="s">
        <v>350</v>
      </c>
      <c r="B12" s="323">
        <f>tutti_totale!B12*100/tutti_totale!B$17</f>
        <v>0.38702723887909074</v>
      </c>
      <c r="C12" s="323">
        <f>tutti_totale!C12*100/tutti_totale!C$17</f>
        <v>0.3645200486026732</v>
      </c>
      <c r="D12" s="345">
        <f>tutti_totale!D12*100/tutti_totale!D$17</f>
        <v>0.29401675895526047</v>
      </c>
      <c r="E12" s="345">
        <f>tutti_totale!E12*100/tutti_totale!E$17</f>
        <v>0.24390243902439024</v>
      </c>
      <c r="F12" s="336">
        <f aca="true" t="shared" si="3" ref="F12:G14">B12-D12</f>
        <v>0.09301047992383027</v>
      </c>
      <c r="G12" s="336">
        <f t="shared" si="3"/>
        <v>0.12061760957828294</v>
      </c>
      <c r="H12" s="344">
        <f>tutti_totale!H12*100/tutti_totale!H$17</f>
        <v>0.25076940613245186</v>
      </c>
      <c r="I12" s="344">
        <f>tutti_totale!I12*100/tutti_totale!I$17</f>
        <v>0.2554278416347382</v>
      </c>
      <c r="J12" s="344">
        <f>tutti_totale!J12*100/tutti_totale!J$17</f>
        <v>0.41108762038994595</v>
      </c>
      <c r="K12" s="344">
        <f>tutti_totale!K12*100/tutti_totale!K$17</f>
        <v>0.4103967168262654</v>
      </c>
      <c r="L12" s="344">
        <f>tutti_totale!L12*100/tutti_totale!L$17</f>
        <v>0.5394605394605395</v>
      </c>
      <c r="M12" s="344">
        <f>tutti_totale!M12*100/tutti_totale!M$17</f>
        <v>0.2894356005788712</v>
      </c>
      <c r="N12" s="344">
        <f>tutti_totale!N12*100/tutti_totale!N$17</f>
        <v>0.5199915677043075</v>
      </c>
      <c r="O12" s="344">
        <f>tutti_totale!O12*100/tutti_totale!O$17</f>
        <v>0.2824858757062147</v>
      </c>
      <c r="P12" s="344">
        <f>tutti_totale!P12*100/tutti_totale!P$17</f>
        <v>0.41314464811473073</v>
      </c>
      <c r="Q12" s="344">
        <f>tutti_totale!Q12*100/tutti_totale!Q$17</f>
        <v>0.32119914346895073</v>
      </c>
      <c r="R12" s="345">
        <f>tutti_totale!R12*100/tutti_totale!R$17</f>
        <v>0.4011903184222257</v>
      </c>
      <c r="S12" s="345">
        <f>tutti_totale!S12*100/tutti_totale!S$17</f>
        <v>0.3264417845484222</v>
      </c>
      <c r="T12" s="334">
        <f aca="true" t="shared" si="4" ref="T12:U15">P12-R12</f>
        <v>0.011954329692505039</v>
      </c>
      <c r="U12" s="339">
        <f t="shared" si="4"/>
        <v>-0.005242641079471477</v>
      </c>
    </row>
    <row r="13" spans="1:22" ht="28.5" customHeight="1">
      <c r="A13" s="364" t="s">
        <v>137</v>
      </c>
      <c r="B13" s="325">
        <f>tutti_totale!B13*100/tutti_totale!B$17</f>
        <v>0.24495394865765235</v>
      </c>
      <c r="C13" s="344">
        <f>tutti_totale!C13*100/tutti_totale!C$17</f>
        <v>0.24301336573511542</v>
      </c>
      <c r="D13" s="326">
        <f>tutti_totale!D13*100/tutti_totale!D$17</f>
        <v>0.3479198314303915</v>
      </c>
      <c r="E13" s="326">
        <f>tutti_totale!E13*100/tutti_totale!E$17</f>
        <v>0.36585365853658536</v>
      </c>
      <c r="F13" s="337">
        <f t="shared" si="3"/>
        <v>-0.10296588277273916</v>
      </c>
      <c r="G13" s="337">
        <f t="shared" si="3"/>
        <v>-0.12284029280146994</v>
      </c>
      <c r="H13" s="325">
        <f>tutti_totale!H13*100/tutti_totale!H$17</f>
        <v>0.4901402028952468</v>
      </c>
      <c r="I13" s="325">
        <f>tutti_totale!I13*100/tutti_totale!I$17</f>
        <v>0.3831417624521073</v>
      </c>
      <c r="J13" s="325">
        <f>tutti_totale!J13*100/tutti_totale!J$17</f>
        <v>3.0831571529245947</v>
      </c>
      <c r="K13" s="325">
        <f>tutti_totale!K13*100/tutti_totale!K$17</f>
        <v>2.5991792065663475</v>
      </c>
      <c r="L13" s="325">
        <f>tutti_totale!L13*100/tutti_totale!L$17</f>
        <v>3.036963036963037</v>
      </c>
      <c r="M13" s="325">
        <f>tutti_totale!M13*100/tutti_totale!M$17</f>
        <v>2.6049204052098407</v>
      </c>
      <c r="N13" s="325">
        <f>tutti_totale!N13*100/tutti_totale!N$17</f>
        <v>3.9069636708593913</v>
      </c>
      <c r="O13" s="325">
        <f>tutti_totale!O13*100/tutti_totale!O$17</f>
        <v>3.531073446327684</v>
      </c>
      <c r="P13" s="325">
        <f>tutti_totale!P13*100/tutti_totale!P$17</f>
        <v>1.986181023838921</v>
      </c>
      <c r="Q13" s="325">
        <f>tutti_totale!Q13*100/tutti_totale!Q$17</f>
        <v>1.7933618843683083</v>
      </c>
      <c r="R13" s="326">
        <f>tutti_totale!R13*100/tutti_totale!R$17</f>
        <v>1.9131838608243075</v>
      </c>
      <c r="S13" s="326">
        <f>tutti_totale!S13*100/tutti_totale!S$17</f>
        <v>1.9042437431991295</v>
      </c>
      <c r="T13" s="337">
        <f t="shared" si="4"/>
        <v>0.07299716301461356</v>
      </c>
      <c r="U13" s="340">
        <f t="shared" si="4"/>
        <v>-0.11088185883082113</v>
      </c>
      <c r="V13" s="280"/>
    </row>
    <row r="14" spans="1:21" ht="28.5" customHeight="1">
      <c r="A14" s="365" t="s">
        <v>138</v>
      </c>
      <c r="B14" s="327">
        <f>tutti_totale!B14*100/tutti_totale!B$17</f>
        <v>0.48010973936899864</v>
      </c>
      <c r="C14" s="327">
        <f>tutti_totale!C14*100/tutti_totale!C$17</f>
        <v>0.3645200486026732</v>
      </c>
      <c r="D14" s="328">
        <f>tutti_totale!D14*100/tutti_totale!D$17</f>
        <v>0.2793159210074974</v>
      </c>
      <c r="E14" s="328">
        <f>tutti_totale!E14*100/tutti_totale!E$17</f>
        <v>0.24390243902439024</v>
      </c>
      <c r="F14" s="335">
        <f t="shared" si="3"/>
        <v>0.20079381836150123</v>
      </c>
      <c r="G14" s="335">
        <f t="shared" si="3"/>
        <v>0.12061760957828294</v>
      </c>
      <c r="H14" s="327">
        <f>tutti_totale!H14*100/tutti_totale!H$17</f>
        <v>0.6440214293856149</v>
      </c>
      <c r="I14" s="327">
        <f>tutti_totale!I14*100/tutti_totale!I$17</f>
        <v>0.5108556832694764</v>
      </c>
      <c r="J14" s="327">
        <f>tutti_totale!J14*100/tutti_totale!J$17</f>
        <v>2.654451491660794</v>
      </c>
      <c r="K14" s="327">
        <f>tutti_totale!K14*100/tutti_totale!K$17</f>
        <v>2.3255813953488373</v>
      </c>
      <c r="L14" s="327">
        <f>tutti_totale!L14*100/tutti_totale!L$17</f>
        <v>1.2654012654012654</v>
      </c>
      <c r="M14" s="327">
        <f>tutti_totale!M14*100/tutti_totale!M$17</f>
        <v>1.447178002894356</v>
      </c>
      <c r="N14" s="327">
        <f>tutti_totale!N14*100/tutti_totale!N$17</f>
        <v>2.1783430538964232</v>
      </c>
      <c r="O14" s="327">
        <f>tutti_totale!O14*100/tutti_totale!O$17</f>
        <v>2.1186440677966103</v>
      </c>
      <c r="P14" s="327">
        <f>tutti_totale!P14*100/tutti_totale!P$17</f>
        <v>1.380710418843195</v>
      </c>
      <c r="Q14" s="327">
        <f>tutti_totale!Q14*100/tutti_totale!Q$17</f>
        <v>1.3115631691648821</v>
      </c>
      <c r="R14" s="328">
        <f>tutti_totale!R14*100/tutti_totale!R$17</f>
        <v>1.4433213257352144</v>
      </c>
      <c r="S14" s="328">
        <f>tutti_totale!S14*100/tutti_totale!S$17</f>
        <v>1.3601741022850924</v>
      </c>
      <c r="T14" s="335">
        <f t="shared" si="4"/>
        <v>-0.06261090689201954</v>
      </c>
      <c r="U14" s="341">
        <f t="shared" si="4"/>
        <v>-0.048610933120210253</v>
      </c>
    </row>
    <row r="15" spans="1:21" s="149" customFormat="1" ht="28.5" customHeight="1">
      <c r="A15" s="146" t="s">
        <v>281</v>
      </c>
      <c r="B15" s="363">
        <f>SUM(B12:B14)</f>
        <v>1.1120909269057417</v>
      </c>
      <c r="C15" s="329">
        <f aca="true" t="shared" si="5" ref="C15:S15">SUM(C12:C14)</f>
        <v>0.9720534629404618</v>
      </c>
      <c r="D15" s="330">
        <f t="shared" si="5"/>
        <v>0.9212525113931493</v>
      </c>
      <c r="E15" s="330">
        <f t="shared" si="5"/>
        <v>0.8536585365853658</v>
      </c>
      <c r="F15" s="338">
        <f>SUM(F12:F14)</f>
        <v>0.19083841551259234</v>
      </c>
      <c r="G15" s="338">
        <f>SUM(G12:G14)</f>
        <v>0.11839492635509594</v>
      </c>
      <c r="H15" s="331">
        <f t="shared" si="5"/>
        <v>1.3849310384133136</v>
      </c>
      <c r="I15" s="329">
        <f t="shared" si="5"/>
        <v>1.1494252873563218</v>
      </c>
      <c r="J15" s="329">
        <f t="shared" si="5"/>
        <v>6.148696264975335</v>
      </c>
      <c r="K15" s="329">
        <f t="shared" si="5"/>
        <v>5.33515731874145</v>
      </c>
      <c r="L15" s="329">
        <f t="shared" si="5"/>
        <v>4.841824841824842</v>
      </c>
      <c r="M15" s="329">
        <f t="shared" si="5"/>
        <v>4.341534008683068</v>
      </c>
      <c r="N15" s="329">
        <f t="shared" si="5"/>
        <v>6.605298292460122</v>
      </c>
      <c r="O15" s="329">
        <f t="shared" si="5"/>
        <v>5.932203389830509</v>
      </c>
      <c r="P15" s="329">
        <f t="shared" si="5"/>
        <v>3.780036090796847</v>
      </c>
      <c r="Q15" s="329">
        <f t="shared" si="5"/>
        <v>3.426124197002141</v>
      </c>
      <c r="R15" s="332">
        <f t="shared" si="5"/>
        <v>3.7576955049817475</v>
      </c>
      <c r="S15" s="333">
        <f t="shared" si="5"/>
        <v>3.590859630032644</v>
      </c>
      <c r="T15" s="342">
        <f t="shared" si="4"/>
        <v>0.022340585815099345</v>
      </c>
      <c r="U15" s="343">
        <f t="shared" si="4"/>
        <v>-0.16473543303050286</v>
      </c>
    </row>
    <row r="17" spans="20:21" ht="12.75">
      <c r="T17" s="232"/>
      <c r="U17" s="232"/>
    </row>
    <row r="19" spans="20:21" ht="12.75">
      <c r="T19" s="125"/>
      <c r="U19" s="125"/>
    </row>
  </sheetData>
  <mergeCells count="13">
    <mergeCell ref="H5:I5"/>
    <mergeCell ref="B5:C5"/>
    <mergeCell ref="D5:E5"/>
    <mergeCell ref="A11:U11"/>
    <mergeCell ref="A5:A6"/>
    <mergeCell ref="A1:U1"/>
    <mergeCell ref="R5:S5"/>
    <mergeCell ref="T5:U5"/>
    <mergeCell ref="J5:K5"/>
    <mergeCell ref="L5:M5"/>
    <mergeCell ref="N5:O5"/>
    <mergeCell ref="P5:Q5"/>
    <mergeCell ref="F5:G5"/>
  </mergeCells>
  <printOptions/>
  <pageMargins left="0.51" right="0.16" top="0.33" bottom="0.31" header="0.17" footer="0.17"/>
  <pageSetup horizontalDpi="600" verticalDpi="600" orientation="landscape" paperSize="8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="115" zoomScaleNormal="115" workbookViewId="0" topLeftCell="A22">
      <selection activeCell="L43" sqref="L43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7109375" style="0" hidden="1" customWidth="1"/>
    <col min="11" max="11" width="7.003906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144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177</v>
      </c>
      <c r="B8" s="50">
        <v>85</v>
      </c>
      <c r="C8" s="50">
        <v>3</v>
      </c>
      <c r="D8" s="49">
        <v>86</v>
      </c>
      <c r="E8" s="49">
        <v>3</v>
      </c>
      <c r="F8" s="119">
        <f>B8-D8</f>
        <v>-1</v>
      </c>
      <c r="G8" s="119">
        <f>C8-E8</f>
        <v>0</v>
      </c>
      <c r="H8" s="50">
        <v>67</v>
      </c>
      <c r="I8" s="50">
        <v>3</v>
      </c>
      <c r="J8" s="60">
        <v>46</v>
      </c>
      <c r="K8" s="60">
        <v>2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313</v>
      </c>
      <c r="B9" s="48">
        <v>48</v>
      </c>
      <c r="C9" s="48">
        <v>2</v>
      </c>
      <c r="D9" s="49">
        <v>50</v>
      </c>
      <c r="E9" s="49">
        <v>2</v>
      </c>
      <c r="F9" s="119">
        <f aca="true" t="shared" si="0" ref="F9:F18">B9-D9</f>
        <v>-2</v>
      </c>
      <c r="G9" s="119">
        <f aca="true" t="shared" si="1" ref="G9:G18">C9-E9</f>
        <v>0</v>
      </c>
      <c r="H9" s="50">
        <v>43</v>
      </c>
      <c r="I9" s="50">
        <v>2</v>
      </c>
      <c r="J9" s="60">
        <v>43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321</v>
      </c>
      <c r="B10" s="48">
        <v>27</v>
      </c>
      <c r="C10" s="48">
        <v>1</v>
      </c>
      <c r="D10" s="49">
        <v>30</v>
      </c>
      <c r="E10" s="49">
        <v>1</v>
      </c>
      <c r="F10" s="119">
        <f t="shared" si="0"/>
        <v>-3</v>
      </c>
      <c r="G10" s="119">
        <f t="shared" si="1"/>
        <v>0</v>
      </c>
      <c r="H10" s="50">
        <v>26</v>
      </c>
      <c r="I10" s="50">
        <v>1</v>
      </c>
      <c r="J10" s="60">
        <v>26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323</v>
      </c>
      <c r="B11" s="48">
        <v>59</v>
      </c>
      <c r="C11" s="48">
        <v>2</v>
      </c>
      <c r="D11" s="49">
        <v>26</v>
      </c>
      <c r="E11" s="49">
        <v>1</v>
      </c>
      <c r="F11" s="119">
        <f t="shared" si="0"/>
        <v>33</v>
      </c>
      <c r="G11" s="119">
        <f t="shared" si="1"/>
        <v>1</v>
      </c>
      <c r="H11" s="50">
        <v>47</v>
      </c>
      <c r="I11" s="50">
        <v>2</v>
      </c>
      <c r="J11" s="60">
        <v>43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16</v>
      </c>
      <c r="B12" s="48">
        <v>26</v>
      </c>
      <c r="C12" s="48">
        <v>1</v>
      </c>
      <c r="D12" s="49">
        <v>47</v>
      </c>
      <c r="E12" s="49">
        <v>2</v>
      </c>
      <c r="F12" s="119">
        <f aca="true" t="shared" si="2" ref="F12:G15">B12-D12</f>
        <v>-21</v>
      </c>
      <c r="G12" s="119">
        <f t="shared" si="2"/>
        <v>-1</v>
      </c>
      <c r="H12" s="50">
        <v>39</v>
      </c>
      <c r="I12" s="50">
        <v>2</v>
      </c>
      <c r="J12" s="60">
        <v>22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292</v>
      </c>
      <c r="B13" s="48">
        <v>58</v>
      </c>
      <c r="C13" s="48">
        <v>2</v>
      </c>
      <c r="D13" s="49">
        <v>58</v>
      </c>
      <c r="E13" s="49">
        <v>2</v>
      </c>
      <c r="F13" s="119">
        <f t="shared" si="2"/>
        <v>0</v>
      </c>
      <c r="G13" s="119">
        <f t="shared" si="2"/>
        <v>0</v>
      </c>
      <c r="H13" s="50">
        <v>37</v>
      </c>
      <c r="I13" s="50">
        <v>2</v>
      </c>
      <c r="J13" s="60">
        <v>44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360</v>
      </c>
      <c r="B14" s="48">
        <v>43</v>
      </c>
      <c r="C14" s="48">
        <v>2</v>
      </c>
      <c r="D14" s="49">
        <v>43</v>
      </c>
      <c r="E14" s="49">
        <v>2</v>
      </c>
      <c r="F14" s="119">
        <f t="shared" si="2"/>
        <v>0</v>
      </c>
      <c r="G14" s="119">
        <f t="shared" si="2"/>
        <v>0</v>
      </c>
      <c r="H14" s="50">
        <v>38</v>
      </c>
      <c r="I14" s="50">
        <v>2</v>
      </c>
      <c r="J14" s="60">
        <v>20</v>
      </c>
      <c r="K14" s="60">
        <v>1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363</v>
      </c>
      <c r="B15" s="48">
        <v>70</v>
      </c>
      <c r="C15" s="48">
        <v>3</v>
      </c>
      <c r="D15" s="49">
        <v>50</v>
      </c>
      <c r="E15" s="49">
        <v>2</v>
      </c>
      <c r="F15" s="119">
        <f t="shared" si="2"/>
        <v>20</v>
      </c>
      <c r="G15" s="119">
        <f t="shared" si="2"/>
        <v>1</v>
      </c>
      <c r="H15" s="50">
        <v>48</v>
      </c>
      <c r="I15" s="50">
        <v>2</v>
      </c>
      <c r="J15" s="60">
        <v>41</v>
      </c>
      <c r="K15" s="60">
        <v>2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18</v>
      </c>
      <c r="B16" s="48">
        <v>44</v>
      </c>
      <c r="C16" s="48">
        <v>2</v>
      </c>
      <c r="D16" s="49">
        <v>50</v>
      </c>
      <c r="E16" s="49">
        <v>2</v>
      </c>
      <c r="F16" s="119">
        <f t="shared" si="0"/>
        <v>-6</v>
      </c>
      <c r="G16" s="119">
        <f t="shared" si="1"/>
        <v>0</v>
      </c>
      <c r="H16" s="50">
        <v>40</v>
      </c>
      <c r="I16" s="50">
        <v>2</v>
      </c>
      <c r="J16" s="60">
        <v>21</v>
      </c>
      <c r="K16" s="60">
        <v>1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366</v>
      </c>
      <c r="B17" s="48">
        <v>47</v>
      </c>
      <c r="C17" s="48">
        <v>2</v>
      </c>
      <c r="D17" s="49">
        <v>29</v>
      </c>
      <c r="E17" s="49">
        <v>1</v>
      </c>
      <c r="F17" s="119">
        <f>B17-D17</f>
        <v>18</v>
      </c>
      <c r="G17" s="119">
        <f>C17-E17</f>
        <v>1</v>
      </c>
      <c r="H17" s="50">
        <v>21</v>
      </c>
      <c r="I17" s="50">
        <v>1</v>
      </c>
      <c r="J17" s="60">
        <v>17</v>
      </c>
      <c r="K17" s="60">
        <v>1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368</v>
      </c>
      <c r="B18" s="48">
        <v>76</v>
      </c>
      <c r="C18" s="48">
        <v>3</v>
      </c>
      <c r="D18" s="49">
        <v>77</v>
      </c>
      <c r="E18" s="49">
        <v>3</v>
      </c>
      <c r="F18" s="119">
        <f t="shared" si="0"/>
        <v>-1</v>
      </c>
      <c r="G18" s="119">
        <f t="shared" si="1"/>
        <v>0</v>
      </c>
      <c r="H18" s="50">
        <v>61</v>
      </c>
      <c r="I18" s="50">
        <v>3</v>
      </c>
      <c r="J18" s="60">
        <v>41</v>
      </c>
      <c r="K18" s="60">
        <v>2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s="168" customFormat="1" ht="12.75">
      <c r="A19" s="167" t="s">
        <v>4</v>
      </c>
      <c r="B19" s="159">
        <f aca="true" t="shared" si="3" ref="B19:K19">SUM(B8:B18)</f>
        <v>583</v>
      </c>
      <c r="C19" s="159">
        <f t="shared" si="3"/>
        <v>23</v>
      </c>
      <c r="D19" s="160">
        <f t="shared" si="3"/>
        <v>546</v>
      </c>
      <c r="E19" s="160">
        <f t="shared" si="3"/>
        <v>21</v>
      </c>
      <c r="F19" s="119">
        <f t="shared" si="3"/>
        <v>37</v>
      </c>
      <c r="G19" s="119">
        <f t="shared" si="3"/>
        <v>2</v>
      </c>
      <c r="H19" s="161">
        <f t="shared" si="3"/>
        <v>467</v>
      </c>
      <c r="I19" s="161">
        <f t="shared" si="3"/>
        <v>22</v>
      </c>
      <c r="J19" s="162">
        <f t="shared" si="3"/>
        <v>364</v>
      </c>
      <c r="K19" s="162">
        <f t="shared" si="3"/>
        <v>17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87"/>
      <c r="W19" s="187"/>
    </row>
    <row r="20" spans="1:23" ht="12.75">
      <c r="A20" s="84"/>
      <c r="B20" s="440" t="s">
        <v>182</v>
      </c>
      <c r="C20" s="440"/>
      <c r="D20" s="440"/>
      <c r="E20" s="440"/>
      <c r="F20" s="440"/>
      <c r="G20" s="440"/>
      <c r="H20" s="440"/>
      <c r="I20" s="441"/>
      <c r="J20" s="58"/>
      <c r="K20" s="58"/>
      <c r="L20" s="438" t="s">
        <v>181</v>
      </c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</row>
    <row r="21" spans="1:23" ht="12.75">
      <c r="A21" s="85"/>
      <c r="B21" s="442"/>
      <c r="C21" s="442"/>
      <c r="D21" s="442"/>
      <c r="E21" s="442"/>
      <c r="F21" s="442"/>
      <c r="G21" s="442"/>
      <c r="H21" s="442"/>
      <c r="I21" s="443"/>
      <c r="J21" s="81"/>
      <c r="K21" s="81"/>
      <c r="L21" s="379" t="s">
        <v>30</v>
      </c>
      <c r="M21" s="380"/>
      <c r="N21" s="379" t="s">
        <v>31</v>
      </c>
      <c r="O21" s="380"/>
      <c r="P21" s="379" t="s">
        <v>32</v>
      </c>
      <c r="Q21" s="380"/>
      <c r="R21" s="414" t="s">
        <v>414</v>
      </c>
      <c r="S21" s="415"/>
      <c r="T21" s="416" t="s">
        <v>417</v>
      </c>
      <c r="U21" s="417"/>
      <c r="V21" s="402" t="s">
        <v>3</v>
      </c>
      <c r="W21" s="402"/>
    </row>
    <row r="22" spans="1:23" ht="12.75">
      <c r="A22" s="86"/>
      <c r="B22" s="444"/>
      <c r="C22" s="444"/>
      <c r="D22" s="444"/>
      <c r="E22" s="444"/>
      <c r="F22" s="444"/>
      <c r="G22" s="444"/>
      <c r="H22" s="444"/>
      <c r="I22" s="445"/>
      <c r="J22" s="83"/>
      <c r="K22" s="83"/>
      <c r="L22" s="6" t="s">
        <v>6</v>
      </c>
      <c r="M22" s="6" t="s">
        <v>5</v>
      </c>
      <c r="N22" s="6" t="s">
        <v>6</v>
      </c>
      <c r="O22" s="6" t="s">
        <v>5</v>
      </c>
      <c r="P22" s="6" t="s">
        <v>6</v>
      </c>
      <c r="Q22" s="6" t="s">
        <v>5</v>
      </c>
      <c r="R22" s="7" t="s">
        <v>6</v>
      </c>
      <c r="S22" s="7" t="s">
        <v>5</v>
      </c>
      <c r="T22" s="5" t="s">
        <v>6</v>
      </c>
      <c r="U22" s="5" t="s">
        <v>5</v>
      </c>
      <c r="V22" s="139" t="s">
        <v>6</v>
      </c>
      <c r="W22" s="139" t="s">
        <v>5</v>
      </c>
    </row>
    <row r="23" spans="1:23" ht="12.75">
      <c r="A23" s="63" t="s">
        <v>321</v>
      </c>
      <c r="B23" s="430" t="s">
        <v>145</v>
      </c>
      <c r="C23" s="431"/>
      <c r="D23" s="431"/>
      <c r="E23" s="431"/>
      <c r="F23" s="431"/>
      <c r="G23" s="431"/>
      <c r="H23" s="431"/>
      <c r="I23" s="432"/>
      <c r="J23" s="80"/>
      <c r="K23" s="80"/>
      <c r="L23" s="64">
        <v>25</v>
      </c>
      <c r="M23" s="64">
        <v>1</v>
      </c>
      <c r="N23" s="65">
        <v>19</v>
      </c>
      <c r="O23" s="65">
        <v>1</v>
      </c>
      <c r="P23" s="65">
        <v>26</v>
      </c>
      <c r="Q23" s="65">
        <v>2</v>
      </c>
      <c r="R23" s="48">
        <f aca="true" t="shared" si="4" ref="R23:S28">L23+N23+P23</f>
        <v>70</v>
      </c>
      <c r="S23" s="48">
        <f t="shared" si="4"/>
        <v>4</v>
      </c>
      <c r="T23" s="66">
        <v>59</v>
      </c>
      <c r="U23" s="66">
        <v>4</v>
      </c>
      <c r="V23" s="191">
        <f aca="true" t="shared" si="5" ref="V23:W25">R23-T23</f>
        <v>11</v>
      </c>
      <c r="W23" s="191">
        <f t="shared" si="5"/>
        <v>0</v>
      </c>
    </row>
    <row r="24" spans="1:23" ht="12.75">
      <c r="A24" s="8" t="s">
        <v>323</v>
      </c>
      <c r="B24" s="427"/>
      <c r="C24" s="428"/>
      <c r="D24" s="428"/>
      <c r="E24" s="428"/>
      <c r="F24" s="428"/>
      <c r="G24" s="428"/>
      <c r="H24" s="428"/>
      <c r="I24" s="429"/>
      <c r="J24" s="80"/>
      <c r="K24" s="80"/>
      <c r="L24" s="50">
        <v>24</v>
      </c>
      <c r="M24" s="50">
        <v>1</v>
      </c>
      <c r="N24" s="48">
        <v>23</v>
      </c>
      <c r="O24" s="48">
        <v>1</v>
      </c>
      <c r="P24" s="48">
        <v>26</v>
      </c>
      <c r="Q24" s="48">
        <v>1</v>
      </c>
      <c r="R24" s="48">
        <f t="shared" si="4"/>
        <v>73</v>
      </c>
      <c r="S24" s="48">
        <f t="shared" si="4"/>
        <v>3</v>
      </c>
      <c r="T24" s="49">
        <v>89</v>
      </c>
      <c r="U24" s="49">
        <v>4</v>
      </c>
      <c r="V24" s="191">
        <f t="shared" si="5"/>
        <v>-16</v>
      </c>
      <c r="W24" s="191">
        <f t="shared" si="5"/>
        <v>-1</v>
      </c>
    </row>
    <row r="25" spans="1:23" ht="12.75">
      <c r="A25" s="10" t="s">
        <v>16</v>
      </c>
      <c r="B25" s="427"/>
      <c r="C25" s="428"/>
      <c r="D25" s="428"/>
      <c r="E25" s="428"/>
      <c r="F25" s="428"/>
      <c r="G25" s="428"/>
      <c r="H25" s="428"/>
      <c r="I25" s="429"/>
      <c r="J25" s="80"/>
      <c r="K25" s="80"/>
      <c r="L25" s="50">
        <v>27</v>
      </c>
      <c r="M25" s="50">
        <v>1</v>
      </c>
      <c r="N25" s="48">
        <v>18</v>
      </c>
      <c r="O25" s="48">
        <v>1</v>
      </c>
      <c r="P25" s="48">
        <v>25</v>
      </c>
      <c r="Q25" s="48">
        <v>2</v>
      </c>
      <c r="R25" s="48">
        <f t="shared" si="4"/>
        <v>70</v>
      </c>
      <c r="S25" s="48">
        <f t="shared" si="4"/>
        <v>4</v>
      </c>
      <c r="T25" s="49">
        <v>54</v>
      </c>
      <c r="U25" s="49">
        <v>4</v>
      </c>
      <c r="V25" s="191">
        <f t="shared" si="5"/>
        <v>16</v>
      </c>
      <c r="W25" s="191">
        <f t="shared" si="5"/>
        <v>0</v>
      </c>
    </row>
    <row r="26" spans="1:23" ht="12.75">
      <c r="A26" s="10" t="s">
        <v>360</v>
      </c>
      <c r="B26" s="427"/>
      <c r="C26" s="428"/>
      <c r="D26" s="428"/>
      <c r="E26" s="428"/>
      <c r="F26" s="428"/>
      <c r="G26" s="428"/>
      <c r="H26" s="428"/>
      <c r="I26" s="429"/>
      <c r="J26" s="80"/>
      <c r="K26" s="80"/>
      <c r="L26" s="50">
        <v>20</v>
      </c>
      <c r="M26" s="50">
        <v>1</v>
      </c>
      <c r="N26" s="48">
        <v>24</v>
      </c>
      <c r="O26" s="48">
        <v>1</v>
      </c>
      <c r="P26" s="48">
        <v>17</v>
      </c>
      <c r="Q26" s="48">
        <v>1</v>
      </c>
      <c r="R26" s="48">
        <f t="shared" si="4"/>
        <v>61</v>
      </c>
      <c r="S26" s="48">
        <f t="shared" si="4"/>
        <v>3</v>
      </c>
      <c r="T26" s="49">
        <v>61</v>
      </c>
      <c r="U26" s="49">
        <v>3</v>
      </c>
      <c r="V26" s="191">
        <f aca="true" t="shared" si="6" ref="V26:W28">R26-T26</f>
        <v>0</v>
      </c>
      <c r="W26" s="191">
        <f t="shared" si="6"/>
        <v>0</v>
      </c>
    </row>
    <row r="27" spans="1:23" ht="12.75">
      <c r="A27" s="11" t="s">
        <v>363</v>
      </c>
      <c r="B27" s="427"/>
      <c r="C27" s="428"/>
      <c r="D27" s="428"/>
      <c r="E27" s="428"/>
      <c r="F27" s="428"/>
      <c r="G27" s="428"/>
      <c r="H27" s="428"/>
      <c r="I27" s="429"/>
      <c r="J27" s="80"/>
      <c r="K27" s="80"/>
      <c r="L27" s="50"/>
      <c r="M27" s="50"/>
      <c r="N27" s="48">
        <v>22</v>
      </c>
      <c r="O27" s="48">
        <v>1</v>
      </c>
      <c r="P27" s="48">
        <v>35</v>
      </c>
      <c r="Q27" s="48">
        <v>2</v>
      </c>
      <c r="R27" s="48">
        <f>L27+N27+P27</f>
        <v>57</v>
      </c>
      <c r="S27" s="48">
        <f>M27+O27+Q27</f>
        <v>3</v>
      </c>
      <c r="T27" s="49">
        <v>66</v>
      </c>
      <c r="U27" s="49">
        <v>3</v>
      </c>
      <c r="V27" s="119">
        <f t="shared" si="6"/>
        <v>-9</v>
      </c>
      <c r="W27" s="119">
        <f t="shared" si="6"/>
        <v>0</v>
      </c>
    </row>
    <row r="28" spans="1:23" ht="12.75">
      <c r="A28" s="247" t="s">
        <v>368</v>
      </c>
      <c r="B28" s="427"/>
      <c r="C28" s="428"/>
      <c r="D28" s="428"/>
      <c r="E28" s="428"/>
      <c r="F28" s="428"/>
      <c r="G28" s="428"/>
      <c r="H28" s="428"/>
      <c r="I28" s="429"/>
      <c r="J28" s="80"/>
      <c r="K28" s="80"/>
      <c r="L28" s="68">
        <v>25</v>
      </c>
      <c r="M28" s="68">
        <v>1</v>
      </c>
      <c r="N28" s="69">
        <v>16</v>
      </c>
      <c r="O28" s="69">
        <v>1</v>
      </c>
      <c r="P28" s="69">
        <v>30</v>
      </c>
      <c r="Q28" s="69">
        <v>2</v>
      </c>
      <c r="R28" s="48">
        <f t="shared" si="4"/>
        <v>71</v>
      </c>
      <c r="S28" s="48">
        <f t="shared" si="4"/>
        <v>4</v>
      </c>
      <c r="T28" s="70">
        <v>93</v>
      </c>
      <c r="U28" s="70">
        <v>5</v>
      </c>
      <c r="V28" s="119">
        <f t="shared" si="6"/>
        <v>-22</v>
      </c>
      <c r="W28" s="119">
        <f t="shared" si="6"/>
        <v>-1</v>
      </c>
    </row>
    <row r="29" spans="1:23" s="168" customFormat="1" ht="12.75" customHeight="1">
      <c r="A29" s="426" t="s">
        <v>4</v>
      </c>
      <c r="B29" s="426"/>
      <c r="C29" s="426"/>
      <c r="D29" s="426"/>
      <c r="E29" s="426"/>
      <c r="F29" s="426"/>
      <c r="G29" s="426"/>
      <c r="H29" s="426"/>
      <c r="I29" s="426"/>
      <c r="J29" s="169"/>
      <c r="K29" s="169"/>
      <c r="L29" s="170">
        <f aca="true" t="shared" si="7" ref="L29:W29">SUM(L23:L28)</f>
        <v>121</v>
      </c>
      <c r="M29" s="170">
        <f t="shared" si="7"/>
        <v>5</v>
      </c>
      <c r="N29" s="170">
        <f t="shared" si="7"/>
        <v>122</v>
      </c>
      <c r="O29" s="170">
        <f t="shared" si="7"/>
        <v>6</v>
      </c>
      <c r="P29" s="170">
        <f t="shared" si="7"/>
        <v>159</v>
      </c>
      <c r="Q29" s="170">
        <f t="shared" si="7"/>
        <v>10</v>
      </c>
      <c r="R29" s="170">
        <f t="shared" si="7"/>
        <v>402</v>
      </c>
      <c r="S29" s="170">
        <f t="shared" si="7"/>
        <v>21</v>
      </c>
      <c r="T29" s="171">
        <f t="shared" si="7"/>
        <v>422</v>
      </c>
      <c r="U29" s="171">
        <f t="shared" si="7"/>
        <v>23</v>
      </c>
      <c r="V29" s="188">
        <f t="shared" si="7"/>
        <v>-20</v>
      </c>
      <c r="W29" s="188">
        <f t="shared" si="7"/>
        <v>-2</v>
      </c>
    </row>
    <row r="30" spans="1:23" ht="12.75">
      <c r="A30" s="71" t="s">
        <v>177</v>
      </c>
      <c r="B30" s="430" t="s">
        <v>146</v>
      </c>
      <c r="C30" s="431"/>
      <c r="D30" s="431"/>
      <c r="E30" s="431"/>
      <c r="F30" s="431"/>
      <c r="G30" s="431"/>
      <c r="H30" s="431"/>
      <c r="I30" s="432"/>
      <c r="J30" s="80"/>
      <c r="K30" s="80"/>
      <c r="L30" s="64">
        <v>56</v>
      </c>
      <c r="M30" s="64">
        <v>2</v>
      </c>
      <c r="N30" s="64">
        <v>37</v>
      </c>
      <c r="O30" s="64">
        <v>2</v>
      </c>
      <c r="P30" s="64">
        <v>21</v>
      </c>
      <c r="Q30" s="64">
        <v>1</v>
      </c>
      <c r="R30" s="48">
        <f aca="true" t="shared" si="8" ref="R30:S34">L30+N30+P30</f>
        <v>114</v>
      </c>
      <c r="S30" s="48">
        <f t="shared" si="8"/>
        <v>5</v>
      </c>
      <c r="T30" s="66">
        <v>121</v>
      </c>
      <c r="U30" s="66">
        <v>6</v>
      </c>
      <c r="V30" s="191">
        <f aca="true" t="shared" si="9" ref="V30:W35">R30-T30</f>
        <v>-7</v>
      </c>
      <c r="W30" s="191">
        <f t="shared" si="9"/>
        <v>-1</v>
      </c>
    </row>
    <row r="31" spans="1:23" ht="12.75">
      <c r="A31" s="10" t="s">
        <v>313</v>
      </c>
      <c r="B31" s="427"/>
      <c r="C31" s="428"/>
      <c r="D31" s="428"/>
      <c r="E31" s="428"/>
      <c r="F31" s="428"/>
      <c r="G31" s="428"/>
      <c r="H31" s="428"/>
      <c r="I31" s="429"/>
      <c r="J31" s="80"/>
      <c r="K31" s="80"/>
      <c r="L31" s="50">
        <v>28</v>
      </c>
      <c r="M31" s="50">
        <v>1</v>
      </c>
      <c r="N31" s="48">
        <v>42</v>
      </c>
      <c r="O31" s="48">
        <v>2</v>
      </c>
      <c r="P31" s="48">
        <v>34</v>
      </c>
      <c r="Q31" s="48">
        <v>2</v>
      </c>
      <c r="R31" s="48">
        <f t="shared" si="8"/>
        <v>104</v>
      </c>
      <c r="S31" s="48">
        <f t="shared" si="8"/>
        <v>5</v>
      </c>
      <c r="T31" s="49">
        <v>112</v>
      </c>
      <c r="U31" s="49">
        <v>6</v>
      </c>
      <c r="V31" s="191">
        <f t="shared" si="9"/>
        <v>-8</v>
      </c>
      <c r="W31" s="191">
        <f t="shared" si="9"/>
        <v>-1</v>
      </c>
    </row>
    <row r="32" spans="1:23" ht="12.75">
      <c r="A32" s="11" t="s">
        <v>321</v>
      </c>
      <c r="B32" s="427"/>
      <c r="C32" s="428"/>
      <c r="D32" s="428"/>
      <c r="E32" s="428"/>
      <c r="F32" s="428"/>
      <c r="G32" s="428"/>
      <c r="H32" s="428"/>
      <c r="I32" s="429"/>
      <c r="J32" s="80"/>
      <c r="K32" s="80"/>
      <c r="L32" s="50">
        <v>30</v>
      </c>
      <c r="M32" s="50">
        <v>1</v>
      </c>
      <c r="N32" s="48">
        <v>24</v>
      </c>
      <c r="O32" s="48">
        <v>1</v>
      </c>
      <c r="P32" s="48">
        <v>33</v>
      </c>
      <c r="Q32" s="48">
        <v>2</v>
      </c>
      <c r="R32" s="48">
        <f t="shared" si="8"/>
        <v>87</v>
      </c>
      <c r="S32" s="48">
        <f t="shared" si="8"/>
        <v>4</v>
      </c>
      <c r="T32" s="49">
        <v>102</v>
      </c>
      <c r="U32" s="49">
        <v>5</v>
      </c>
      <c r="V32" s="191">
        <f t="shared" si="9"/>
        <v>-15</v>
      </c>
      <c r="W32" s="191">
        <f t="shared" si="9"/>
        <v>-1</v>
      </c>
    </row>
    <row r="33" spans="1:23" ht="12.75">
      <c r="A33" s="10" t="s">
        <v>292</v>
      </c>
      <c r="B33" s="427"/>
      <c r="C33" s="428"/>
      <c r="D33" s="428"/>
      <c r="E33" s="428"/>
      <c r="F33" s="428"/>
      <c r="G33" s="428"/>
      <c r="H33" s="428"/>
      <c r="I33" s="429"/>
      <c r="J33" s="80"/>
      <c r="K33" s="80"/>
      <c r="L33" s="50">
        <v>36</v>
      </c>
      <c r="M33" s="50">
        <v>2</v>
      </c>
      <c r="N33" s="48">
        <v>42</v>
      </c>
      <c r="O33" s="48">
        <v>2</v>
      </c>
      <c r="P33" s="48">
        <v>34</v>
      </c>
      <c r="Q33" s="48">
        <v>2</v>
      </c>
      <c r="R33" s="48">
        <f t="shared" si="8"/>
        <v>112</v>
      </c>
      <c r="S33" s="48">
        <f t="shared" si="8"/>
        <v>6</v>
      </c>
      <c r="T33" s="49">
        <v>117</v>
      </c>
      <c r="U33" s="49">
        <v>6</v>
      </c>
      <c r="V33" s="191">
        <f t="shared" si="9"/>
        <v>-5</v>
      </c>
      <c r="W33" s="191">
        <f t="shared" si="9"/>
        <v>0</v>
      </c>
    </row>
    <row r="34" spans="1:23" ht="12.75">
      <c r="A34" s="10" t="s">
        <v>18</v>
      </c>
      <c r="B34" s="427"/>
      <c r="C34" s="428"/>
      <c r="D34" s="428"/>
      <c r="E34" s="428"/>
      <c r="F34" s="428"/>
      <c r="G34" s="428"/>
      <c r="H34" s="428"/>
      <c r="I34" s="429"/>
      <c r="J34" s="80"/>
      <c r="K34" s="80"/>
      <c r="L34" s="50">
        <v>22</v>
      </c>
      <c r="M34" s="50">
        <v>1</v>
      </c>
      <c r="N34" s="48">
        <v>28</v>
      </c>
      <c r="O34" s="50">
        <v>1</v>
      </c>
      <c r="P34" s="48">
        <v>27</v>
      </c>
      <c r="Q34" s="50">
        <v>1</v>
      </c>
      <c r="R34" s="48">
        <f t="shared" si="8"/>
        <v>77</v>
      </c>
      <c r="S34" s="48">
        <f t="shared" si="8"/>
        <v>3</v>
      </c>
      <c r="T34" s="49">
        <v>76</v>
      </c>
      <c r="U34" s="49">
        <v>3</v>
      </c>
      <c r="V34" s="191">
        <f t="shared" si="9"/>
        <v>1</v>
      </c>
      <c r="W34" s="191">
        <f t="shared" si="9"/>
        <v>0</v>
      </c>
    </row>
    <row r="35" spans="1:23" ht="12.75">
      <c r="A35" s="10" t="s">
        <v>366</v>
      </c>
      <c r="B35" s="433"/>
      <c r="C35" s="434"/>
      <c r="D35" s="434"/>
      <c r="E35" s="434"/>
      <c r="F35" s="434"/>
      <c r="G35" s="434"/>
      <c r="H35" s="434"/>
      <c r="I35" s="435"/>
      <c r="J35" s="80"/>
      <c r="K35" s="80"/>
      <c r="L35" s="50"/>
      <c r="M35" s="50"/>
      <c r="N35" s="48"/>
      <c r="O35" s="50"/>
      <c r="P35" s="48">
        <v>15</v>
      </c>
      <c r="Q35" s="50">
        <v>1</v>
      </c>
      <c r="R35" s="48">
        <f>L35+N35+P35</f>
        <v>15</v>
      </c>
      <c r="S35" s="48">
        <f>M35+O35+Q35</f>
        <v>1</v>
      </c>
      <c r="T35" s="49">
        <v>31</v>
      </c>
      <c r="U35" s="49">
        <v>1</v>
      </c>
      <c r="V35" s="191">
        <f t="shared" si="9"/>
        <v>-16</v>
      </c>
      <c r="W35" s="191">
        <f t="shared" si="9"/>
        <v>0</v>
      </c>
    </row>
    <row r="36" spans="1:23" s="168" customFormat="1" ht="12.75" customHeight="1">
      <c r="A36" s="426" t="s">
        <v>4</v>
      </c>
      <c r="B36" s="426"/>
      <c r="C36" s="426"/>
      <c r="D36" s="426"/>
      <c r="E36" s="426"/>
      <c r="F36" s="426"/>
      <c r="G36" s="426"/>
      <c r="H36" s="426"/>
      <c r="I36" s="426"/>
      <c r="J36" s="169"/>
      <c r="K36" s="169"/>
      <c r="L36" s="170">
        <f>SUM(L30:L35)</f>
        <v>172</v>
      </c>
      <c r="M36" s="170">
        <f aca="true" t="shared" si="10" ref="M36:W36">SUM(M30:M35)</f>
        <v>7</v>
      </c>
      <c r="N36" s="170">
        <f t="shared" si="10"/>
        <v>173</v>
      </c>
      <c r="O36" s="170">
        <f t="shared" si="10"/>
        <v>8</v>
      </c>
      <c r="P36" s="170">
        <f t="shared" si="10"/>
        <v>164</v>
      </c>
      <c r="Q36" s="170">
        <f t="shared" si="10"/>
        <v>9</v>
      </c>
      <c r="R36" s="170">
        <f t="shared" si="10"/>
        <v>509</v>
      </c>
      <c r="S36" s="170">
        <f t="shared" si="10"/>
        <v>24</v>
      </c>
      <c r="T36" s="171">
        <f t="shared" si="10"/>
        <v>559</v>
      </c>
      <c r="U36" s="171">
        <f t="shared" si="10"/>
        <v>27</v>
      </c>
      <c r="V36" s="188">
        <f t="shared" si="10"/>
        <v>-50</v>
      </c>
      <c r="W36" s="188">
        <f t="shared" si="10"/>
        <v>-3</v>
      </c>
    </row>
    <row r="37" spans="1:23" ht="12.75">
      <c r="A37" s="10" t="s">
        <v>177</v>
      </c>
      <c r="B37" s="430" t="s">
        <v>147</v>
      </c>
      <c r="C37" s="431"/>
      <c r="D37" s="431"/>
      <c r="E37" s="431"/>
      <c r="F37" s="431"/>
      <c r="G37" s="431"/>
      <c r="H37" s="431"/>
      <c r="I37" s="432"/>
      <c r="J37" s="79"/>
      <c r="K37" s="79"/>
      <c r="L37" s="50"/>
      <c r="M37" s="50"/>
      <c r="N37" s="50">
        <v>22</v>
      </c>
      <c r="O37" s="50">
        <v>1</v>
      </c>
      <c r="P37" s="50">
        <v>20</v>
      </c>
      <c r="Q37" s="50">
        <v>1</v>
      </c>
      <c r="R37" s="48">
        <f aca="true" t="shared" si="11" ref="R37:S42">L37+N37+P37</f>
        <v>42</v>
      </c>
      <c r="S37" s="48">
        <f t="shared" si="11"/>
        <v>2</v>
      </c>
      <c r="T37" s="49">
        <v>25</v>
      </c>
      <c r="U37" s="49">
        <v>1</v>
      </c>
      <c r="V37" s="191">
        <f aca="true" t="shared" si="12" ref="V37:W42">R37-T37</f>
        <v>17</v>
      </c>
      <c r="W37" s="191">
        <f t="shared" si="12"/>
        <v>1</v>
      </c>
    </row>
    <row r="38" spans="1:23" ht="12.75">
      <c r="A38" s="8" t="s">
        <v>323</v>
      </c>
      <c r="B38" s="427"/>
      <c r="C38" s="428"/>
      <c r="D38" s="428"/>
      <c r="E38" s="428"/>
      <c r="F38" s="428"/>
      <c r="G38" s="428"/>
      <c r="H38" s="428"/>
      <c r="I38" s="429"/>
      <c r="J38" s="80"/>
      <c r="K38" s="80"/>
      <c r="L38" s="50">
        <v>29</v>
      </c>
      <c r="M38" s="50">
        <v>1</v>
      </c>
      <c r="N38" s="50">
        <v>22</v>
      </c>
      <c r="O38" s="50">
        <v>1</v>
      </c>
      <c r="P38" s="50"/>
      <c r="Q38" s="50"/>
      <c r="R38" s="48">
        <f>L38+N38+P38</f>
        <v>51</v>
      </c>
      <c r="S38" s="48">
        <f>M38+O38+Q38</f>
        <v>2</v>
      </c>
      <c r="T38" s="49">
        <v>23</v>
      </c>
      <c r="U38" s="49">
        <v>1</v>
      </c>
      <c r="V38" s="191">
        <f t="shared" si="12"/>
        <v>28</v>
      </c>
      <c r="W38" s="191">
        <f t="shared" si="12"/>
        <v>1</v>
      </c>
    </row>
    <row r="39" spans="1:23" ht="12.75">
      <c r="A39" s="10" t="s">
        <v>292</v>
      </c>
      <c r="B39" s="427"/>
      <c r="C39" s="428"/>
      <c r="D39" s="428"/>
      <c r="E39" s="428"/>
      <c r="F39" s="428"/>
      <c r="G39" s="428"/>
      <c r="H39" s="428"/>
      <c r="I39" s="429"/>
      <c r="J39" s="80"/>
      <c r="K39" s="80"/>
      <c r="L39" s="50"/>
      <c r="M39" s="50"/>
      <c r="N39" s="48"/>
      <c r="O39" s="48"/>
      <c r="P39" s="48"/>
      <c r="Q39" s="48"/>
      <c r="R39" s="48">
        <f t="shared" si="11"/>
        <v>0</v>
      </c>
      <c r="S39" s="48">
        <f t="shared" si="11"/>
        <v>0</v>
      </c>
      <c r="T39" s="49">
        <v>0</v>
      </c>
      <c r="U39" s="49">
        <v>0</v>
      </c>
      <c r="V39" s="191">
        <f t="shared" si="12"/>
        <v>0</v>
      </c>
      <c r="W39" s="191">
        <f t="shared" si="12"/>
        <v>0</v>
      </c>
    </row>
    <row r="40" spans="1:23" ht="12.75">
      <c r="A40" s="11" t="s">
        <v>363</v>
      </c>
      <c r="B40" s="427"/>
      <c r="C40" s="428"/>
      <c r="D40" s="428"/>
      <c r="E40" s="428"/>
      <c r="F40" s="428"/>
      <c r="G40" s="428"/>
      <c r="H40" s="428"/>
      <c r="I40" s="429"/>
      <c r="J40" s="80"/>
      <c r="K40" s="80"/>
      <c r="L40" s="50">
        <v>59</v>
      </c>
      <c r="M40" s="50">
        <v>2</v>
      </c>
      <c r="N40" s="48">
        <v>23</v>
      </c>
      <c r="O40" s="48">
        <v>1</v>
      </c>
      <c r="P40" s="48"/>
      <c r="Q40" s="48"/>
      <c r="R40" s="48">
        <f>L40+N40+P40</f>
        <v>82</v>
      </c>
      <c r="S40" s="48">
        <f>M40+O40+Q40</f>
        <v>3</v>
      </c>
      <c r="T40" s="49">
        <v>26</v>
      </c>
      <c r="U40" s="49">
        <v>1</v>
      </c>
      <c r="V40" s="191">
        <f t="shared" si="12"/>
        <v>56</v>
      </c>
      <c r="W40" s="191">
        <f t="shared" si="12"/>
        <v>2</v>
      </c>
    </row>
    <row r="41" spans="1:23" ht="12.75">
      <c r="A41" s="10" t="s">
        <v>366</v>
      </c>
      <c r="B41" s="427"/>
      <c r="C41" s="428"/>
      <c r="D41" s="428"/>
      <c r="E41" s="428"/>
      <c r="F41" s="428"/>
      <c r="G41" s="428"/>
      <c r="H41" s="428"/>
      <c r="I41" s="429"/>
      <c r="J41" s="80"/>
      <c r="K41" s="80"/>
      <c r="L41" s="50">
        <v>12</v>
      </c>
      <c r="M41" s="50">
        <v>0</v>
      </c>
      <c r="N41" s="48"/>
      <c r="O41" s="48"/>
      <c r="P41" s="48"/>
      <c r="Q41" s="48"/>
      <c r="R41" s="48">
        <f>L41+N41+P41</f>
        <v>12</v>
      </c>
      <c r="S41" s="48">
        <f>M41+O41+Q41</f>
        <v>0</v>
      </c>
      <c r="T41" s="49">
        <v>0</v>
      </c>
      <c r="U41" s="49">
        <v>0</v>
      </c>
      <c r="V41" s="191">
        <f t="shared" si="12"/>
        <v>12</v>
      </c>
      <c r="W41" s="191">
        <f t="shared" si="12"/>
        <v>0</v>
      </c>
    </row>
    <row r="42" spans="1:23" ht="12.75">
      <c r="A42" s="247" t="s">
        <v>368</v>
      </c>
      <c r="B42" s="427"/>
      <c r="C42" s="428"/>
      <c r="D42" s="428"/>
      <c r="E42" s="428"/>
      <c r="F42" s="428"/>
      <c r="G42" s="428"/>
      <c r="H42" s="428"/>
      <c r="I42" s="429"/>
      <c r="J42" s="80"/>
      <c r="K42" s="80"/>
      <c r="L42" s="50">
        <v>25</v>
      </c>
      <c r="M42" s="50">
        <v>1</v>
      </c>
      <c r="N42" s="48">
        <v>18</v>
      </c>
      <c r="O42" s="50">
        <v>1</v>
      </c>
      <c r="P42" s="48"/>
      <c r="Q42" s="248"/>
      <c r="R42" s="48">
        <f t="shared" si="11"/>
        <v>43</v>
      </c>
      <c r="S42" s="48">
        <f t="shared" si="11"/>
        <v>2</v>
      </c>
      <c r="T42" s="49">
        <v>22</v>
      </c>
      <c r="U42" s="49">
        <v>1</v>
      </c>
      <c r="V42" s="191">
        <f t="shared" si="12"/>
        <v>21</v>
      </c>
      <c r="W42" s="191">
        <f t="shared" si="12"/>
        <v>1</v>
      </c>
    </row>
    <row r="43" spans="1:23" s="168" customFormat="1" ht="12.75" customHeight="1">
      <c r="A43" s="426" t="s">
        <v>4</v>
      </c>
      <c r="B43" s="426"/>
      <c r="C43" s="426"/>
      <c r="D43" s="426"/>
      <c r="E43" s="426"/>
      <c r="F43" s="426"/>
      <c r="G43" s="426"/>
      <c r="H43" s="426"/>
      <c r="I43" s="426"/>
      <c r="J43" s="169"/>
      <c r="K43" s="169"/>
      <c r="L43" s="170">
        <f aca="true" t="shared" si="13" ref="L43:W43">SUM(L37:L42)</f>
        <v>125</v>
      </c>
      <c r="M43" s="170">
        <f t="shared" si="13"/>
        <v>4</v>
      </c>
      <c r="N43" s="170">
        <f t="shared" si="13"/>
        <v>85</v>
      </c>
      <c r="O43" s="170">
        <f t="shared" si="13"/>
        <v>4</v>
      </c>
      <c r="P43" s="170">
        <f t="shared" si="13"/>
        <v>20</v>
      </c>
      <c r="Q43" s="170">
        <f t="shared" si="13"/>
        <v>1</v>
      </c>
      <c r="R43" s="170">
        <f t="shared" si="13"/>
        <v>230</v>
      </c>
      <c r="S43" s="170">
        <f t="shared" si="13"/>
        <v>9</v>
      </c>
      <c r="T43" s="171">
        <f t="shared" si="13"/>
        <v>96</v>
      </c>
      <c r="U43" s="171">
        <f t="shared" si="13"/>
        <v>4</v>
      </c>
      <c r="V43" s="188">
        <f t="shared" si="13"/>
        <v>134</v>
      </c>
      <c r="W43" s="188">
        <f t="shared" si="13"/>
        <v>5</v>
      </c>
    </row>
  </sheetData>
  <mergeCells count="28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21:U21"/>
    <mergeCell ref="V21:W21"/>
    <mergeCell ref="L20:W20"/>
    <mergeCell ref="D6:E6"/>
    <mergeCell ref="N6:O6"/>
    <mergeCell ref="L21:M21"/>
    <mergeCell ref="N21:O21"/>
    <mergeCell ref="P21:Q21"/>
    <mergeCell ref="R21:S21"/>
    <mergeCell ref="J6:K6"/>
    <mergeCell ref="A29:I29"/>
    <mergeCell ref="A43:I43"/>
    <mergeCell ref="B5:I5"/>
    <mergeCell ref="B23:I28"/>
    <mergeCell ref="B20:I22"/>
    <mergeCell ref="A36:I36"/>
    <mergeCell ref="B37:I42"/>
    <mergeCell ref="B30:I35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9"/>
  <sheetViews>
    <sheetView showGridLines="0" zoomScale="115" zoomScaleNormal="115" workbookViewId="0" topLeftCell="A28">
      <selection activeCell="R31" sqref="R31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7.7109375" style="0" hidden="1" customWidth="1"/>
    <col min="11" max="11" width="7.281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148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177</v>
      </c>
      <c r="B8" s="50">
        <v>136</v>
      </c>
      <c r="C8" s="50">
        <v>5</v>
      </c>
      <c r="D8" s="49">
        <v>111</v>
      </c>
      <c r="E8" s="49">
        <v>4</v>
      </c>
      <c r="F8" s="119">
        <f>B8-D8</f>
        <v>25</v>
      </c>
      <c r="G8" s="119">
        <f>C8-E8</f>
        <v>1</v>
      </c>
      <c r="H8" s="50">
        <v>88</v>
      </c>
      <c r="I8" s="50">
        <v>4</v>
      </c>
      <c r="J8" s="60">
        <v>73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313</v>
      </c>
      <c r="B9" s="48">
        <v>99</v>
      </c>
      <c r="C9" s="48">
        <v>4</v>
      </c>
      <c r="D9" s="49">
        <v>99</v>
      </c>
      <c r="E9" s="49">
        <v>4</v>
      </c>
      <c r="F9" s="119">
        <f aca="true" t="shared" si="0" ref="F9:F15">B9-D9</f>
        <v>0</v>
      </c>
      <c r="G9" s="119">
        <f aca="true" t="shared" si="1" ref="G9:G15">C9-E9</f>
        <v>0</v>
      </c>
      <c r="H9" s="50">
        <v>75</v>
      </c>
      <c r="I9" s="50">
        <v>3</v>
      </c>
      <c r="J9" s="60">
        <v>66</v>
      </c>
      <c r="K9" s="60">
        <v>3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321</v>
      </c>
      <c r="B10" s="48">
        <v>28</v>
      </c>
      <c r="C10" s="48">
        <v>1</v>
      </c>
      <c r="D10" s="49">
        <v>32</v>
      </c>
      <c r="E10" s="49">
        <v>1</v>
      </c>
      <c r="F10" s="119">
        <f>B10-D10</f>
        <v>-4</v>
      </c>
      <c r="G10" s="119">
        <f>C10-E10</f>
        <v>0</v>
      </c>
      <c r="H10" s="50">
        <v>31</v>
      </c>
      <c r="I10" s="50">
        <v>1</v>
      </c>
      <c r="J10" s="60">
        <v>27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323</v>
      </c>
      <c r="B11" s="48">
        <v>110</v>
      </c>
      <c r="C11" s="48">
        <v>4</v>
      </c>
      <c r="D11" s="49">
        <v>102</v>
      </c>
      <c r="E11" s="49">
        <v>4</v>
      </c>
      <c r="F11" s="119">
        <f t="shared" si="0"/>
        <v>8</v>
      </c>
      <c r="G11" s="119">
        <f t="shared" si="1"/>
        <v>0</v>
      </c>
      <c r="H11" s="50">
        <v>66</v>
      </c>
      <c r="I11" s="50">
        <v>3</v>
      </c>
      <c r="J11" s="60">
        <v>58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16</v>
      </c>
      <c r="B12" s="48">
        <v>52</v>
      </c>
      <c r="C12" s="48">
        <v>2</v>
      </c>
      <c r="D12" s="49">
        <v>77</v>
      </c>
      <c r="E12" s="49">
        <v>3</v>
      </c>
      <c r="F12" s="119">
        <f t="shared" si="0"/>
        <v>-25</v>
      </c>
      <c r="G12" s="119">
        <f t="shared" si="1"/>
        <v>-1</v>
      </c>
      <c r="H12" s="50">
        <v>48</v>
      </c>
      <c r="I12" s="50">
        <v>2</v>
      </c>
      <c r="J12" s="60">
        <v>45</v>
      </c>
      <c r="K12" s="60">
        <v>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118</v>
      </c>
      <c r="B13" s="48">
        <v>67</v>
      </c>
      <c r="C13" s="48">
        <v>3</v>
      </c>
      <c r="D13" s="49">
        <v>75</v>
      </c>
      <c r="E13" s="49">
        <v>3</v>
      </c>
      <c r="F13" s="119">
        <f t="shared" si="0"/>
        <v>-8</v>
      </c>
      <c r="G13" s="119">
        <f t="shared" si="1"/>
        <v>0</v>
      </c>
      <c r="H13" s="50">
        <v>51</v>
      </c>
      <c r="I13" s="50">
        <v>3</v>
      </c>
      <c r="J13" s="60">
        <v>39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363</v>
      </c>
      <c r="B14" s="48">
        <v>174</v>
      </c>
      <c r="C14" s="48">
        <v>7</v>
      </c>
      <c r="D14" s="49">
        <v>153</v>
      </c>
      <c r="E14" s="49">
        <v>6</v>
      </c>
      <c r="F14" s="119">
        <f t="shared" si="0"/>
        <v>21</v>
      </c>
      <c r="G14" s="119">
        <f t="shared" si="1"/>
        <v>1</v>
      </c>
      <c r="H14" s="50">
        <v>137</v>
      </c>
      <c r="I14" s="50">
        <v>6</v>
      </c>
      <c r="J14" s="60">
        <v>162</v>
      </c>
      <c r="K14" s="60">
        <v>7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364</v>
      </c>
      <c r="B15" s="48">
        <v>75</v>
      </c>
      <c r="C15" s="48">
        <v>3</v>
      </c>
      <c r="D15" s="49">
        <v>74</v>
      </c>
      <c r="E15" s="49">
        <v>3</v>
      </c>
      <c r="F15" s="119">
        <f t="shared" si="0"/>
        <v>1</v>
      </c>
      <c r="G15" s="119">
        <f t="shared" si="1"/>
        <v>0</v>
      </c>
      <c r="H15" s="50">
        <v>69</v>
      </c>
      <c r="I15" s="50">
        <v>3</v>
      </c>
      <c r="J15" s="60">
        <v>68</v>
      </c>
      <c r="K15" s="60">
        <v>3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366</v>
      </c>
      <c r="B16" s="48">
        <v>27</v>
      </c>
      <c r="C16" s="48">
        <v>1</v>
      </c>
      <c r="D16" s="49">
        <v>51</v>
      </c>
      <c r="E16" s="49">
        <v>2</v>
      </c>
      <c r="F16" s="119">
        <f>B16-D16</f>
        <v>-24</v>
      </c>
      <c r="G16" s="119">
        <f>C16-E16</f>
        <v>-1</v>
      </c>
      <c r="H16" s="50">
        <v>37</v>
      </c>
      <c r="I16" s="50">
        <v>2</v>
      </c>
      <c r="J16" s="60">
        <v>28</v>
      </c>
      <c r="K16" s="60">
        <v>1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368</v>
      </c>
      <c r="B17" s="48">
        <v>122</v>
      </c>
      <c r="C17" s="48">
        <v>5</v>
      </c>
      <c r="D17" s="49">
        <v>151</v>
      </c>
      <c r="E17" s="49">
        <v>6</v>
      </c>
      <c r="F17" s="119">
        <f>B17-D17</f>
        <v>-29</v>
      </c>
      <c r="G17" s="119">
        <f>C17-E17</f>
        <v>-1</v>
      </c>
      <c r="H17" s="50">
        <v>98</v>
      </c>
      <c r="I17" s="50">
        <v>5</v>
      </c>
      <c r="J17" s="60">
        <v>124</v>
      </c>
      <c r="K17" s="60">
        <v>6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s="168" customFormat="1" ht="12.75">
      <c r="A18" s="167" t="s">
        <v>4</v>
      </c>
      <c r="B18" s="159">
        <f aca="true" t="shared" si="2" ref="B18:K18">SUM(B8:B17)</f>
        <v>890</v>
      </c>
      <c r="C18" s="159">
        <f t="shared" si="2"/>
        <v>35</v>
      </c>
      <c r="D18" s="160">
        <f t="shared" si="2"/>
        <v>925</v>
      </c>
      <c r="E18" s="160">
        <f t="shared" si="2"/>
        <v>36</v>
      </c>
      <c r="F18" s="119">
        <f t="shared" si="2"/>
        <v>-35</v>
      </c>
      <c r="G18" s="119">
        <f t="shared" si="2"/>
        <v>-1</v>
      </c>
      <c r="H18" s="161">
        <f t="shared" si="2"/>
        <v>700</v>
      </c>
      <c r="I18" s="161">
        <f t="shared" si="2"/>
        <v>32</v>
      </c>
      <c r="J18" s="162">
        <f t="shared" si="2"/>
        <v>690</v>
      </c>
      <c r="K18" s="162">
        <f t="shared" si="2"/>
        <v>31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87"/>
      <c r="W18" s="187"/>
    </row>
    <row r="19" spans="1:23" ht="12.75">
      <c r="A19" s="84"/>
      <c r="B19" s="440" t="s">
        <v>182</v>
      </c>
      <c r="C19" s="440"/>
      <c r="D19" s="440"/>
      <c r="E19" s="440"/>
      <c r="F19" s="440"/>
      <c r="G19" s="440"/>
      <c r="H19" s="440"/>
      <c r="I19" s="441"/>
      <c r="J19" s="58"/>
      <c r="K19" s="58"/>
      <c r="L19" s="438" t="s">
        <v>181</v>
      </c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</row>
    <row r="20" spans="1:23" ht="12.75">
      <c r="A20" s="85"/>
      <c r="B20" s="442"/>
      <c r="C20" s="442"/>
      <c r="D20" s="442"/>
      <c r="E20" s="442"/>
      <c r="F20" s="442"/>
      <c r="G20" s="442"/>
      <c r="H20" s="442"/>
      <c r="I20" s="443"/>
      <c r="J20" s="81"/>
      <c r="K20" s="81"/>
      <c r="L20" s="379" t="s">
        <v>30</v>
      </c>
      <c r="M20" s="380"/>
      <c r="N20" s="379" t="s">
        <v>31</v>
      </c>
      <c r="O20" s="380"/>
      <c r="P20" s="379" t="s">
        <v>32</v>
      </c>
      <c r="Q20" s="380"/>
      <c r="R20" s="414" t="s">
        <v>414</v>
      </c>
      <c r="S20" s="415"/>
      <c r="T20" s="416" t="s">
        <v>417</v>
      </c>
      <c r="U20" s="417"/>
      <c r="V20" s="402" t="s">
        <v>3</v>
      </c>
      <c r="W20" s="402"/>
    </row>
    <row r="21" spans="1:23" ht="12.75">
      <c r="A21" s="86"/>
      <c r="B21" s="444"/>
      <c r="C21" s="444"/>
      <c r="D21" s="444"/>
      <c r="E21" s="444"/>
      <c r="F21" s="444"/>
      <c r="G21" s="444"/>
      <c r="H21" s="444"/>
      <c r="I21" s="445"/>
      <c r="J21" s="83"/>
      <c r="K21" s="83"/>
      <c r="L21" s="6" t="s">
        <v>6</v>
      </c>
      <c r="M21" s="6" t="s">
        <v>5</v>
      </c>
      <c r="N21" s="6" t="s">
        <v>6</v>
      </c>
      <c r="O21" s="6" t="s">
        <v>5</v>
      </c>
      <c r="P21" s="6" t="s">
        <v>6</v>
      </c>
      <c r="Q21" s="6" t="s">
        <v>5</v>
      </c>
      <c r="R21" s="7" t="s">
        <v>6</v>
      </c>
      <c r="S21" s="7" t="s">
        <v>5</v>
      </c>
      <c r="T21" s="5" t="s">
        <v>6</v>
      </c>
      <c r="U21" s="5" t="s">
        <v>5</v>
      </c>
      <c r="V21" s="139" t="s">
        <v>6</v>
      </c>
      <c r="W21" s="139" t="s">
        <v>5</v>
      </c>
    </row>
    <row r="22" spans="1:23" ht="12.75">
      <c r="A22" s="63" t="s">
        <v>177</v>
      </c>
      <c r="B22" s="430" t="s">
        <v>149</v>
      </c>
      <c r="C22" s="431"/>
      <c r="D22" s="431"/>
      <c r="E22" s="431"/>
      <c r="F22" s="431"/>
      <c r="G22" s="431"/>
      <c r="H22" s="431"/>
      <c r="I22" s="432"/>
      <c r="J22" s="80"/>
      <c r="K22" s="80"/>
      <c r="L22" s="64">
        <v>61</v>
      </c>
      <c r="M22" s="64">
        <v>2</v>
      </c>
      <c r="N22" s="64">
        <v>54</v>
      </c>
      <c r="O22" s="64">
        <v>2</v>
      </c>
      <c r="P22" s="64">
        <v>41</v>
      </c>
      <c r="Q22" s="64">
        <v>2</v>
      </c>
      <c r="R22" s="48">
        <f aca="true" t="shared" si="3" ref="R22:S31">L22+N22+P22</f>
        <v>156</v>
      </c>
      <c r="S22" s="48">
        <f t="shared" si="3"/>
        <v>6</v>
      </c>
      <c r="T22" s="66">
        <v>158</v>
      </c>
      <c r="U22" s="66">
        <v>6</v>
      </c>
      <c r="V22" s="191">
        <f aca="true" t="shared" si="4" ref="V22:W31">R22-T22</f>
        <v>-2</v>
      </c>
      <c r="W22" s="191">
        <f t="shared" si="4"/>
        <v>0</v>
      </c>
    </row>
    <row r="23" spans="1:23" ht="12.75">
      <c r="A23" s="8" t="s">
        <v>313</v>
      </c>
      <c r="B23" s="427"/>
      <c r="C23" s="428"/>
      <c r="D23" s="428"/>
      <c r="E23" s="428"/>
      <c r="F23" s="428"/>
      <c r="G23" s="428"/>
      <c r="H23" s="428"/>
      <c r="I23" s="429"/>
      <c r="J23" s="80"/>
      <c r="K23" s="80"/>
      <c r="L23" s="50">
        <v>60</v>
      </c>
      <c r="M23" s="50">
        <v>3</v>
      </c>
      <c r="N23" s="48">
        <v>39</v>
      </c>
      <c r="O23" s="48">
        <v>2</v>
      </c>
      <c r="P23" s="48">
        <v>40</v>
      </c>
      <c r="Q23" s="48">
        <v>2</v>
      </c>
      <c r="R23" s="48">
        <f t="shared" si="3"/>
        <v>139</v>
      </c>
      <c r="S23" s="48">
        <f t="shared" si="3"/>
        <v>7</v>
      </c>
      <c r="T23" s="49">
        <v>125</v>
      </c>
      <c r="U23" s="49">
        <v>6</v>
      </c>
      <c r="V23" s="191">
        <f t="shared" si="4"/>
        <v>14</v>
      </c>
      <c r="W23" s="191">
        <f t="shared" si="4"/>
        <v>1</v>
      </c>
    </row>
    <row r="24" spans="1:23" ht="12.75">
      <c r="A24" s="8" t="s">
        <v>321</v>
      </c>
      <c r="B24" s="427"/>
      <c r="C24" s="428"/>
      <c r="D24" s="428"/>
      <c r="E24" s="428"/>
      <c r="F24" s="428"/>
      <c r="G24" s="428"/>
      <c r="H24" s="428"/>
      <c r="I24" s="429"/>
      <c r="J24" s="80"/>
      <c r="K24" s="80"/>
      <c r="L24" s="50">
        <v>27</v>
      </c>
      <c r="M24" s="50">
        <v>1</v>
      </c>
      <c r="N24" s="48"/>
      <c r="O24" s="48"/>
      <c r="P24" s="48"/>
      <c r="Q24" s="48"/>
      <c r="R24" s="48">
        <f>L24+N24+P24</f>
        <v>27</v>
      </c>
      <c r="S24" s="48">
        <f>M24+O24+Q24</f>
        <v>1</v>
      </c>
      <c r="T24" s="49">
        <v>0</v>
      </c>
      <c r="U24" s="49">
        <v>0</v>
      </c>
      <c r="V24" s="191">
        <f>R24-T24</f>
        <v>27</v>
      </c>
      <c r="W24" s="191">
        <f>S24-U24</f>
        <v>1</v>
      </c>
    </row>
    <row r="25" spans="1:23" ht="12.75">
      <c r="A25" s="10" t="s">
        <v>323</v>
      </c>
      <c r="B25" s="427"/>
      <c r="C25" s="428"/>
      <c r="D25" s="428"/>
      <c r="E25" s="428"/>
      <c r="F25" s="428"/>
      <c r="G25" s="428"/>
      <c r="H25" s="428"/>
      <c r="I25" s="429"/>
      <c r="J25" s="80"/>
      <c r="K25" s="80"/>
      <c r="L25" s="50">
        <v>56</v>
      </c>
      <c r="M25" s="50">
        <v>2</v>
      </c>
      <c r="N25" s="48">
        <v>48</v>
      </c>
      <c r="O25" s="48">
        <v>2</v>
      </c>
      <c r="P25" s="48">
        <v>33</v>
      </c>
      <c r="Q25" s="48">
        <v>2</v>
      </c>
      <c r="R25" s="48">
        <f t="shared" si="3"/>
        <v>137</v>
      </c>
      <c r="S25" s="48">
        <f t="shared" si="3"/>
        <v>6</v>
      </c>
      <c r="T25" s="49">
        <v>142</v>
      </c>
      <c r="U25" s="49">
        <v>6</v>
      </c>
      <c r="V25" s="191">
        <f t="shared" si="4"/>
        <v>-5</v>
      </c>
      <c r="W25" s="191">
        <f t="shared" si="4"/>
        <v>0</v>
      </c>
    </row>
    <row r="26" spans="1:23" ht="12.75">
      <c r="A26" s="71" t="s">
        <v>16</v>
      </c>
      <c r="B26" s="427"/>
      <c r="C26" s="428"/>
      <c r="D26" s="428"/>
      <c r="E26" s="428"/>
      <c r="F26" s="428"/>
      <c r="G26" s="428"/>
      <c r="H26" s="428"/>
      <c r="I26" s="429"/>
      <c r="J26" s="80"/>
      <c r="K26" s="80"/>
      <c r="L26" s="64">
        <v>37</v>
      </c>
      <c r="M26" s="64">
        <v>2</v>
      </c>
      <c r="N26" s="48">
        <v>17</v>
      </c>
      <c r="O26" s="48">
        <v>1</v>
      </c>
      <c r="P26" s="48"/>
      <c r="Q26" s="48"/>
      <c r="R26" s="48">
        <f>L26+N26+P26</f>
        <v>54</v>
      </c>
      <c r="S26" s="48">
        <f>M26+O26+Q26</f>
        <v>3</v>
      </c>
      <c r="T26" s="49">
        <v>26</v>
      </c>
      <c r="U26" s="49">
        <v>1</v>
      </c>
      <c r="V26" s="191">
        <f>R26-T26</f>
        <v>28</v>
      </c>
      <c r="W26" s="191">
        <f>S26-U26</f>
        <v>2</v>
      </c>
    </row>
    <row r="27" spans="1:23" ht="12.75">
      <c r="A27" s="8" t="s">
        <v>118</v>
      </c>
      <c r="B27" s="427"/>
      <c r="C27" s="428"/>
      <c r="D27" s="428"/>
      <c r="E27" s="428"/>
      <c r="F27" s="428"/>
      <c r="G27" s="428"/>
      <c r="H27" s="428"/>
      <c r="I27" s="429"/>
      <c r="J27" s="80"/>
      <c r="K27" s="80"/>
      <c r="L27" s="50">
        <v>16</v>
      </c>
      <c r="M27" s="50">
        <v>1</v>
      </c>
      <c r="N27" s="48">
        <v>16</v>
      </c>
      <c r="O27" s="48">
        <v>1</v>
      </c>
      <c r="P27" s="48"/>
      <c r="Q27" s="48"/>
      <c r="R27" s="48">
        <f>L27+N27+P27</f>
        <v>32</v>
      </c>
      <c r="S27" s="48">
        <f>M27+O27+Q27</f>
        <v>2</v>
      </c>
      <c r="T27" s="49">
        <v>18</v>
      </c>
      <c r="U27" s="49">
        <v>1</v>
      </c>
      <c r="V27" s="191">
        <f>R27-T27</f>
        <v>14</v>
      </c>
      <c r="W27" s="191">
        <f>S27-U27</f>
        <v>1</v>
      </c>
    </row>
    <row r="28" spans="1:23" ht="12.75">
      <c r="A28" s="10" t="s">
        <v>363</v>
      </c>
      <c r="B28" s="427"/>
      <c r="C28" s="428"/>
      <c r="D28" s="428"/>
      <c r="E28" s="428"/>
      <c r="F28" s="428"/>
      <c r="G28" s="428"/>
      <c r="H28" s="428"/>
      <c r="I28" s="429"/>
      <c r="J28" s="80"/>
      <c r="K28" s="80"/>
      <c r="L28" s="50">
        <v>106</v>
      </c>
      <c r="M28" s="50">
        <v>4</v>
      </c>
      <c r="N28" s="48">
        <v>66</v>
      </c>
      <c r="O28" s="48">
        <v>3</v>
      </c>
      <c r="P28" s="48">
        <v>50</v>
      </c>
      <c r="Q28" s="48">
        <v>3</v>
      </c>
      <c r="R28" s="48">
        <f t="shared" si="3"/>
        <v>222</v>
      </c>
      <c r="S28" s="48">
        <f t="shared" si="3"/>
        <v>10</v>
      </c>
      <c r="T28" s="49">
        <v>191</v>
      </c>
      <c r="U28" s="49">
        <v>9</v>
      </c>
      <c r="V28" s="191">
        <f t="shared" si="4"/>
        <v>31</v>
      </c>
      <c r="W28" s="191">
        <f t="shared" si="4"/>
        <v>1</v>
      </c>
    </row>
    <row r="29" spans="1:23" ht="12.75">
      <c r="A29" s="11" t="s">
        <v>364</v>
      </c>
      <c r="B29" s="427"/>
      <c r="C29" s="428"/>
      <c r="D29" s="428"/>
      <c r="E29" s="428"/>
      <c r="F29" s="428"/>
      <c r="G29" s="428"/>
      <c r="H29" s="428"/>
      <c r="I29" s="429"/>
      <c r="J29" s="80"/>
      <c r="K29" s="80"/>
      <c r="L29" s="50">
        <v>27</v>
      </c>
      <c r="M29" s="50">
        <v>1</v>
      </c>
      <c r="N29" s="48">
        <v>24</v>
      </c>
      <c r="O29" s="48">
        <v>1</v>
      </c>
      <c r="P29" s="48">
        <v>21</v>
      </c>
      <c r="Q29" s="48">
        <v>1</v>
      </c>
      <c r="R29" s="48">
        <f t="shared" si="3"/>
        <v>72</v>
      </c>
      <c r="S29" s="48">
        <f t="shared" si="3"/>
        <v>3</v>
      </c>
      <c r="T29" s="49">
        <v>58</v>
      </c>
      <c r="U29" s="49">
        <v>3</v>
      </c>
      <c r="V29" s="191">
        <f t="shared" si="4"/>
        <v>14</v>
      </c>
      <c r="W29" s="191">
        <f t="shared" si="4"/>
        <v>0</v>
      </c>
    </row>
    <row r="30" spans="1:23" ht="12.75">
      <c r="A30" s="247" t="s">
        <v>366</v>
      </c>
      <c r="B30" s="427"/>
      <c r="C30" s="428"/>
      <c r="D30" s="428"/>
      <c r="E30" s="428"/>
      <c r="F30" s="428"/>
      <c r="G30" s="428"/>
      <c r="H30" s="428"/>
      <c r="I30" s="429"/>
      <c r="J30" s="80"/>
      <c r="K30" s="80"/>
      <c r="L30" s="68">
        <v>21</v>
      </c>
      <c r="M30" s="68">
        <v>1</v>
      </c>
      <c r="N30" s="69">
        <v>28</v>
      </c>
      <c r="O30" s="69">
        <v>1</v>
      </c>
      <c r="P30" s="69">
        <v>20</v>
      </c>
      <c r="Q30" s="69">
        <v>1</v>
      </c>
      <c r="R30" s="48">
        <f t="shared" si="3"/>
        <v>69</v>
      </c>
      <c r="S30" s="48">
        <f t="shared" si="3"/>
        <v>3</v>
      </c>
      <c r="T30" s="70">
        <v>77</v>
      </c>
      <c r="U30" s="70">
        <v>4</v>
      </c>
      <c r="V30" s="191">
        <f t="shared" si="4"/>
        <v>-8</v>
      </c>
      <c r="W30" s="191">
        <f t="shared" si="4"/>
        <v>-1</v>
      </c>
    </row>
    <row r="31" spans="1:23" ht="12.75">
      <c r="A31" s="247" t="s">
        <v>368</v>
      </c>
      <c r="B31" s="427"/>
      <c r="C31" s="428"/>
      <c r="D31" s="428"/>
      <c r="E31" s="428"/>
      <c r="F31" s="428"/>
      <c r="G31" s="428"/>
      <c r="H31" s="428"/>
      <c r="I31" s="429"/>
      <c r="J31" s="80"/>
      <c r="K31" s="80"/>
      <c r="L31" s="68">
        <v>71</v>
      </c>
      <c r="M31" s="68">
        <v>4</v>
      </c>
      <c r="N31" s="69">
        <v>62</v>
      </c>
      <c r="O31" s="69">
        <v>3</v>
      </c>
      <c r="P31" s="69">
        <v>31</v>
      </c>
      <c r="Q31" s="69">
        <v>2</v>
      </c>
      <c r="R31" s="48">
        <f t="shared" si="3"/>
        <v>164</v>
      </c>
      <c r="S31" s="48">
        <f t="shared" si="3"/>
        <v>9</v>
      </c>
      <c r="T31" s="70">
        <v>150</v>
      </c>
      <c r="U31" s="70">
        <v>7</v>
      </c>
      <c r="V31" s="191">
        <f t="shared" si="4"/>
        <v>14</v>
      </c>
      <c r="W31" s="191">
        <f t="shared" si="4"/>
        <v>2</v>
      </c>
    </row>
    <row r="32" spans="1:23" s="168" customFormat="1" ht="12.75" customHeight="1">
      <c r="A32" s="426" t="s">
        <v>4</v>
      </c>
      <c r="B32" s="426"/>
      <c r="C32" s="426"/>
      <c r="D32" s="426"/>
      <c r="E32" s="426"/>
      <c r="F32" s="426"/>
      <c r="G32" s="426"/>
      <c r="H32" s="426"/>
      <c r="I32" s="426"/>
      <c r="J32" s="169"/>
      <c r="K32" s="169"/>
      <c r="L32" s="170">
        <f aca="true" t="shared" si="5" ref="L32:W32">SUM(L22:L31)</f>
        <v>482</v>
      </c>
      <c r="M32" s="170">
        <f t="shared" si="5"/>
        <v>21</v>
      </c>
      <c r="N32" s="170">
        <f t="shared" si="5"/>
        <v>354</v>
      </c>
      <c r="O32" s="170">
        <f t="shared" si="5"/>
        <v>16</v>
      </c>
      <c r="P32" s="170">
        <f t="shared" si="5"/>
        <v>236</v>
      </c>
      <c r="Q32" s="170">
        <f t="shared" si="5"/>
        <v>13</v>
      </c>
      <c r="R32" s="170">
        <f t="shared" si="5"/>
        <v>1072</v>
      </c>
      <c r="S32" s="170">
        <f t="shared" si="5"/>
        <v>50</v>
      </c>
      <c r="T32" s="171">
        <f t="shared" si="5"/>
        <v>945</v>
      </c>
      <c r="U32" s="171">
        <f t="shared" si="5"/>
        <v>43</v>
      </c>
      <c r="V32" s="188">
        <f t="shared" si="5"/>
        <v>127</v>
      </c>
      <c r="W32" s="188">
        <f t="shared" si="5"/>
        <v>7</v>
      </c>
    </row>
    <row r="33" spans="1:23" ht="12.75">
      <c r="A33" s="71" t="s">
        <v>16</v>
      </c>
      <c r="B33" s="427" t="s">
        <v>150</v>
      </c>
      <c r="C33" s="428"/>
      <c r="D33" s="428"/>
      <c r="E33" s="428"/>
      <c r="F33" s="428"/>
      <c r="G33" s="428"/>
      <c r="H33" s="428"/>
      <c r="I33" s="429"/>
      <c r="J33" s="80"/>
      <c r="K33" s="80"/>
      <c r="L33" s="64"/>
      <c r="M33" s="64"/>
      <c r="N33" s="65"/>
      <c r="O33" s="65"/>
      <c r="P33" s="65"/>
      <c r="Q33" s="65"/>
      <c r="R33" s="48">
        <f aca="true" t="shared" si="6" ref="R33:S38">L33+N33+P33</f>
        <v>0</v>
      </c>
      <c r="S33" s="48">
        <f t="shared" si="6"/>
        <v>0</v>
      </c>
      <c r="T33" s="66">
        <v>27</v>
      </c>
      <c r="U33" s="66">
        <v>2</v>
      </c>
      <c r="V33" s="191">
        <f aca="true" t="shared" si="7" ref="V33:W38">R33-T33</f>
        <v>-27</v>
      </c>
      <c r="W33" s="191">
        <f t="shared" si="7"/>
        <v>-2</v>
      </c>
    </row>
    <row r="34" spans="1:23" ht="12.75">
      <c r="A34" s="10" t="s">
        <v>118</v>
      </c>
      <c r="B34" s="427"/>
      <c r="C34" s="428"/>
      <c r="D34" s="428"/>
      <c r="E34" s="428"/>
      <c r="F34" s="428"/>
      <c r="G34" s="428"/>
      <c r="H34" s="428"/>
      <c r="I34" s="429"/>
      <c r="J34" s="80"/>
      <c r="K34" s="80"/>
      <c r="L34" s="50">
        <v>18</v>
      </c>
      <c r="M34" s="50">
        <v>1</v>
      </c>
      <c r="N34" s="48">
        <v>13</v>
      </c>
      <c r="O34" s="48">
        <v>1</v>
      </c>
      <c r="P34" s="48">
        <v>12</v>
      </c>
      <c r="Q34" s="48">
        <v>1</v>
      </c>
      <c r="R34" s="48">
        <f t="shared" si="6"/>
        <v>43</v>
      </c>
      <c r="S34" s="48">
        <f t="shared" si="6"/>
        <v>3</v>
      </c>
      <c r="T34" s="49">
        <v>50</v>
      </c>
      <c r="U34" s="49">
        <v>3</v>
      </c>
      <c r="V34" s="191">
        <f t="shared" si="7"/>
        <v>-7</v>
      </c>
      <c r="W34" s="191">
        <f t="shared" si="7"/>
        <v>0</v>
      </c>
    </row>
    <row r="35" spans="1:23" ht="12.75">
      <c r="A35" s="11" t="s">
        <v>363</v>
      </c>
      <c r="B35" s="427"/>
      <c r="C35" s="428"/>
      <c r="D35" s="428"/>
      <c r="E35" s="428"/>
      <c r="F35" s="428"/>
      <c r="G35" s="428"/>
      <c r="H35" s="428"/>
      <c r="I35" s="429"/>
      <c r="J35" s="80"/>
      <c r="K35" s="80"/>
      <c r="L35" s="50">
        <v>31</v>
      </c>
      <c r="M35" s="50">
        <v>1</v>
      </c>
      <c r="N35" s="48">
        <v>14</v>
      </c>
      <c r="O35" s="48">
        <v>1</v>
      </c>
      <c r="P35" s="48">
        <v>44</v>
      </c>
      <c r="Q35" s="48">
        <v>2</v>
      </c>
      <c r="R35" s="48">
        <f t="shared" si="6"/>
        <v>89</v>
      </c>
      <c r="S35" s="48">
        <f t="shared" si="6"/>
        <v>4</v>
      </c>
      <c r="T35" s="49">
        <v>127</v>
      </c>
      <c r="U35" s="49">
        <v>7</v>
      </c>
      <c r="V35" s="191">
        <f t="shared" si="7"/>
        <v>-38</v>
      </c>
      <c r="W35" s="191">
        <f t="shared" si="7"/>
        <v>-3</v>
      </c>
    </row>
    <row r="36" spans="1:23" ht="12.75">
      <c r="A36" s="10" t="s">
        <v>364</v>
      </c>
      <c r="B36" s="427"/>
      <c r="C36" s="428"/>
      <c r="D36" s="428"/>
      <c r="E36" s="428"/>
      <c r="F36" s="428"/>
      <c r="G36" s="428"/>
      <c r="H36" s="428"/>
      <c r="I36" s="429"/>
      <c r="J36" s="80"/>
      <c r="K36" s="80"/>
      <c r="L36" s="50">
        <v>35</v>
      </c>
      <c r="M36" s="50">
        <v>2</v>
      </c>
      <c r="N36" s="48">
        <v>26</v>
      </c>
      <c r="O36" s="48">
        <v>1</v>
      </c>
      <c r="P36" s="48">
        <v>34</v>
      </c>
      <c r="Q36" s="48">
        <v>2</v>
      </c>
      <c r="R36" s="48">
        <f t="shared" si="6"/>
        <v>95</v>
      </c>
      <c r="S36" s="48">
        <f t="shared" si="6"/>
        <v>5</v>
      </c>
      <c r="T36" s="49">
        <v>98</v>
      </c>
      <c r="U36" s="49">
        <v>5</v>
      </c>
      <c r="V36" s="119">
        <f t="shared" si="7"/>
        <v>-3</v>
      </c>
      <c r="W36" s="119">
        <f t="shared" si="7"/>
        <v>0</v>
      </c>
    </row>
    <row r="37" spans="1:23" ht="12.75">
      <c r="A37" s="10" t="s">
        <v>366</v>
      </c>
      <c r="B37" s="427"/>
      <c r="C37" s="428"/>
      <c r="D37" s="428"/>
      <c r="E37" s="428"/>
      <c r="F37" s="428"/>
      <c r="G37" s="428"/>
      <c r="H37" s="428"/>
      <c r="I37" s="429"/>
      <c r="J37" s="80"/>
      <c r="K37" s="80"/>
      <c r="L37" s="50"/>
      <c r="M37" s="50"/>
      <c r="N37" s="48"/>
      <c r="O37" s="48"/>
      <c r="P37" s="48">
        <v>10</v>
      </c>
      <c r="Q37" s="48">
        <v>0</v>
      </c>
      <c r="R37" s="48">
        <f>L37+N37+P37</f>
        <v>10</v>
      </c>
      <c r="S37" s="48">
        <f>M37+O37+Q37</f>
        <v>0</v>
      </c>
      <c r="T37" s="49">
        <v>27</v>
      </c>
      <c r="U37" s="49">
        <v>2</v>
      </c>
      <c r="V37" s="119">
        <f>R37-T37</f>
        <v>-17</v>
      </c>
      <c r="W37" s="119">
        <f>S37-U37</f>
        <v>-2</v>
      </c>
    </row>
    <row r="38" spans="1:23" ht="12.75">
      <c r="A38" s="247" t="s">
        <v>368</v>
      </c>
      <c r="B38" s="427"/>
      <c r="C38" s="428"/>
      <c r="D38" s="428"/>
      <c r="E38" s="428"/>
      <c r="F38" s="428"/>
      <c r="G38" s="428"/>
      <c r="H38" s="428"/>
      <c r="I38" s="429"/>
      <c r="J38" s="80"/>
      <c r="K38" s="80"/>
      <c r="L38" s="50">
        <v>13</v>
      </c>
      <c r="M38" s="50">
        <v>1</v>
      </c>
      <c r="N38" s="48"/>
      <c r="O38" s="48"/>
      <c r="P38" s="48"/>
      <c r="Q38" s="48"/>
      <c r="R38" s="48">
        <f t="shared" si="6"/>
        <v>13</v>
      </c>
      <c r="S38" s="48">
        <f t="shared" si="6"/>
        <v>1</v>
      </c>
      <c r="T38" s="49">
        <v>12</v>
      </c>
      <c r="U38" s="49">
        <v>1</v>
      </c>
      <c r="V38" s="119">
        <f t="shared" si="7"/>
        <v>1</v>
      </c>
      <c r="W38" s="119">
        <f t="shared" si="7"/>
        <v>0</v>
      </c>
    </row>
    <row r="39" spans="1:23" s="168" customFormat="1" ht="12.75" customHeight="1">
      <c r="A39" s="426" t="s">
        <v>4</v>
      </c>
      <c r="B39" s="426"/>
      <c r="C39" s="426"/>
      <c r="D39" s="426"/>
      <c r="E39" s="426"/>
      <c r="F39" s="426"/>
      <c r="G39" s="426"/>
      <c r="H39" s="426"/>
      <c r="I39" s="426"/>
      <c r="J39" s="169"/>
      <c r="K39" s="169"/>
      <c r="L39" s="170">
        <f aca="true" t="shared" si="8" ref="L39:W39">SUM(L33:L38)</f>
        <v>97</v>
      </c>
      <c r="M39" s="170">
        <f t="shared" si="8"/>
        <v>5</v>
      </c>
      <c r="N39" s="170">
        <f t="shared" si="8"/>
        <v>53</v>
      </c>
      <c r="O39" s="170">
        <f t="shared" si="8"/>
        <v>3</v>
      </c>
      <c r="P39" s="170">
        <f t="shared" si="8"/>
        <v>100</v>
      </c>
      <c r="Q39" s="170">
        <f t="shared" si="8"/>
        <v>5</v>
      </c>
      <c r="R39" s="170">
        <f t="shared" si="8"/>
        <v>250</v>
      </c>
      <c r="S39" s="170">
        <f t="shared" si="8"/>
        <v>13</v>
      </c>
      <c r="T39" s="171">
        <f t="shared" si="8"/>
        <v>341</v>
      </c>
      <c r="U39" s="171">
        <f t="shared" si="8"/>
        <v>20</v>
      </c>
      <c r="V39" s="188">
        <f t="shared" si="8"/>
        <v>-91</v>
      </c>
      <c r="W39" s="188">
        <f t="shared" si="8"/>
        <v>-7</v>
      </c>
    </row>
  </sheetData>
  <mergeCells count="26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20:U20"/>
    <mergeCell ref="V20:W20"/>
    <mergeCell ref="L19:W19"/>
    <mergeCell ref="D6:E6"/>
    <mergeCell ref="N6:O6"/>
    <mergeCell ref="L20:M20"/>
    <mergeCell ref="N20:O20"/>
    <mergeCell ref="P20:Q20"/>
    <mergeCell ref="R20:S20"/>
    <mergeCell ref="J6:K6"/>
    <mergeCell ref="A32:I32"/>
    <mergeCell ref="A39:I39"/>
    <mergeCell ref="B5:I5"/>
    <mergeCell ref="B22:I31"/>
    <mergeCell ref="B33:I38"/>
    <mergeCell ref="B19:I21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28"/>
  <sheetViews>
    <sheetView showGridLines="0" zoomScale="115" zoomScaleNormal="115" workbookViewId="0" topLeftCell="A4">
      <selection activeCell="R23" activeCellId="4" sqref="B14 H14 R20 R28 R23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6.28125" style="0" hidden="1" customWidth="1"/>
    <col min="11" max="11" width="5.1406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155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9" t="s">
        <v>388</v>
      </c>
      <c r="B8" s="48">
        <v>130</v>
      </c>
      <c r="C8" s="48">
        <v>6</v>
      </c>
      <c r="D8" s="49">
        <v>130</v>
      </c>
      <c r="E8" s="49">
        <v>6</v>
      </c>
      <c r="F8" s="119">
        <f aca="true" t="shared" si="0" ref="F8:G13">B8-D8</f>
        <v>0</v>
      </c>
      <c r="G8" s="119">
        <f t="shared" si="0"/>
        <v>0</v>
      </c>
      <c r="H8" s="50">
        <v>135</v>
      </c>
      <c r="I8" s="50">
        <v>6</v>
      </c>
      <c r="J8" s="60">
        <v>112</v>
      </c>
      <c r="K8" s="60">
        <v>4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331</v>
      </c>
      <c r="B9" s="48">
        <v>132</v>
      </c>
      <c r="C9" s="48">
        <v>5</v>
      </c>
      <c r="D9" s="49">
        <v>123</v>
      </c>
      <c r="E9" s="49">
        <v>5</v>
      </c>
      <c r="F9" s="119">
        <f t="shared" si="0"/>
        <v>9</v>
      </c>
      <c r="G9" s="119">
        <f t="shared" si="0"/>
        <v>0</v>
      </c>
      <c r="H9" s="50">
        <v>113</v>
      </c>
      <c r="I9" s="50">
        <v>5</v>
      </c>
      <c r="J9" s="60">
        <v>85</v>
      </c>
      <c r="K9" s="60">
        <v>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8</v>
      </c>
      <c r="B10" s="48">
        <v>65</v>
      </c>
      <c r="C10" s="48">
        <v>3</v>
      </c>
      <c r="D10" s="49">
        <v>47</v>
      </c>
      <c r="E10" s="49">
        <v>2</v>
      </c>
      <c r="F10" s="119">
        <f t="shared" si="0"/>
        <v>18</v>
      </c>
      <c r="G10" s="119">
        <f t="shared" si="0"/>
        <v>1</v>
      </c>
      <c r="H10" s="50">
        <v>44</v>
      </c>
      <c r="I10" s="50">
        <v>2</v>
      </c>
      <c r="J10" s="60">
        <v>48</v>
      </c>
      <c r="K10" s="60">
        <v>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364</v>
      </c>
      <c r="B11" s="48">
        <v>25</v>
      </c>
      <c r="C11" s="48">
        <v>1</v>
      </c>
      <c r="D11" s="49">
        <v>0</v>
      </c>
      <c r="E11" s="49">
        <v>0</v>
      </c>
      <c r="F11" s="119">
        <f>B11-D11</f>
        <v>25</v>
      </c>
      <c r="G11" s="119">
        <f>C11-E11</f>
        <v>1</v>
      </c>
      <c r="H11" s="50"/>
      <c r="I11" s="5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368</v>
      </c>
      <c r="B12" s="48">
        <v>52</v>
      </c>
      <c r="C12" s="48">
        <v>2</v>
      </c>
      <c r="D12" s="49">
        <v>26</v>
      </c>
      <c r="E12" s="49">
        <v>1</v>
      </c>
      <c r="F12" s="119">
        <f t="shared" si="0"/>
        <v>26</v>
      </c>
      <c r="G12" s="119">
        <f t="shared" si="0"/>
        <v>1</v>
      </c>
      <c r="H12" s="50">
        <v>21</v>
      </c>
      <c r="I12" s="50">
        <v>1</v>
      </c>
      <c r="J12" s="60">
        <v>40</v>
      </c>
      <c r="K12" s="60">
        <v>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381</v>
      </c>
      <c r="B13" s="48">
        <v>30</v>
      </c>
      <c r="C13" s="48">
        <v>1</v>
      </c>
      <c r="D13" s="49">
        <v>22</v>
      </c>
      <c r="E13" s="49">
        <v>1</v>
      </c>
      <c r="F13" s="119">
        <f t="shared" si="0"/>
        <v>8</v>
      </c>
      <c r="G13" s="119">
        <f t="shared" si="0"/>
        <v>0</v>
      </c>
      <c r="H13" s="50">
        <v>28</v>
      </c>
      <c r="I13" s="50">
        <v>1</v>
      </c>
      <c r="J13" s="60">
        <v>32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s="168" customFormat="1" ht="12.75">
      <c r="A14" s="167" t="s">
        <v>4</v>
      </c>
      <c r="B14" s="159">
        <f aca="true" t="shared" si="1" ref="B14:K14">SUM(B8:B13)</f>
        <v>434</v>
      </c>
      <c r="C14" s="159">
        <f t="shared" si="1"/>
        <v>18</v>
      </c>
      <c r="D14" s="160">
        <f t="shared" si="1"/>
        <v>348</v>
      </c>
      <c r="E14" s="160">
        <f t="shared" si="1"/>
        <v>15</v>
      </c>
      <c r="F14" s="119">
        <f t="shared" si="1"/>
        <v>86</v>
      </c>
      <c r="G14" s="119">
        <f t="shared" si="1"/>
        <v>3</v>
      </c>
      <c r="H14" s="161">
        <f t="shared" si="1"/>
        <v>341</v>
      </c>
      <c r="I14" s="161">
        <f t="shared" si="1"/>
        <v>15</v>
      </c>
      <c r="J14" s="162">
        <f t="shared" si="1"/>
        <v>317</v>
      </c>
      <c r="K14" s="162">
        <f t="shared" si="1"/>
        <v>13</v>
      </c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87"/>
      <c r="W14" s="187"/>
    </row>
    <row r="15" spans="1:23" ht="12.75">
      <c r="A15" s="84"/>
      <c r="B15" s="440" t="s">
        <v>182</v>
      </c>
      <c r="C15" s="440"/>
      <c r="D15" s="440"/>
      <c r="E15" s="440"/>
      <c r="F15" s="440"/>
      <c r="G15" s="440"/>
      <c r="H15" s="440"/>
      <c r="I15" s="441"/>
      <c r="J15" s="58"/>
      <c r="K15" s="58"/>
      <c r="L15" s="438" t="s">
        <v>181</v>
      </c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</row>
    <row r="16" spans="1:23" ht="12.75">
      <c r="A16" s="85"/>
      <c r="B16" s="442"/>
      <c r="C16" s="442"/>
      <c r="D16" s="442"/>
      <c r="E16" s="442"/>
      <c r="F16" s="442"/>
      <c r="G16" s="442"/>
      <c r="H16" s="442"/>
      <c r="I16" s="443"/>
      <c r="J16" s="81"/>
      <c r="K16" s="81"/>
      <c r="L16" s="379" t="s">
        <v>30</v>
      </c>
      <c r="M16" s="380"/>
      <c r="N16" s="379" t="s">
        <v>31</v>
      </c>
      <c r="O16" s="380"/>
      <c r="P16" s="379" t="s">
        <v>32</v>
      </c>
      <c r="Q16" s="380"/>
      <c r="R16" s="414" t="s">
        <v>414</v>
      </c>
      <c r="S16" s="415"/>
      <c r="T16" s="416" t="s">
        <v>417</v>
      </c>
      <c r="U16" s="417"/>
      <c r="V16" s="402" t="s">
        <v>3</v>
      </c>
      <c r="W16" s="402"/>
    </row>
    <row r="17" spans="1:23" ht="12.75">
      <c r="A17" s="86"/>
      <c r="B17" s="444"/>
      <c r="C17" s="444"/>
      <c r="D17" s="444"/>
      <c r="E17" s="444"/>
      <c r="F17" s="444"/>
      <c r="G17" s="444"/>
      <c r="H17" s="444"/>
      <c r="I17" s="445"/>
      <c r="J17" s="83"/>
      <c r="K17" s="83"/>
      <c r="L17" s="6" t="s">
        <v>6</v>
      </c>
      <c r="M17" s="6" t="s">
        <v>5</v>
      </c>
      <c r="N17" s="6" t="s">
        <v>6</v>
      </c>
      <c r="O17" s="6" t="s">
        <v>5</v>
      </c>
      <c r="P17" s="6" t="s">
        <v>6</v>
      </c>
      <c r="Q17" s="6" t="s">
        <v>5</v>
      </c>
      <c r="R17" s="7" t="s">
        <v>6</v>
      </c>
      <c r="S17" s="7" t="s">
        <v>5</v>
      </c>
      <c r="T17" s="5" t="s">
        <v>6</v>
      </c>
      <c r="U17" s="5" t="s">
        <v>5</v>
      </c>
      <c r="V17" s="139" t="s">
        <v>6</v>
      </c>
      <c r="W17" s="139" t="s">
        <v>5</v>
      </c>
    </row>
    <row r="18" spans="1:23" ht="12.75">
      <c r="A18" s="9" t="s">
        <v>388</v>
      </c>
      <c r="B18" s="430" t="s">
        <v>156</v>
      </c>
      <c r="C18" s="431"/>
      <c r="D18" s="431"/>
      <c r="E18" s="431"/>
      <c r="F18" s="431"/>
      <c r="G18" s="431"/>
      <c r="H18" s="431"/>
      <c r="I18" s="432"/>
      <c r="J18" s="80"/>
      <c r="K18" s="80"/>
      <c r="L18" s="64">
        <v>40</v>
      </c>
      <c r="M18" s="64">
        <v>2</v>
      </c>
      <c r="N18" s="65">
        <v>33</v>
      </c>
      <c r="O18" s="65">
        <v>2</v>
      </c>
      <c r="P18" s="65">
        <v>65</v>
      </c>
      <c r="Q18" s="65">
        <v>3</v>
      </c>
      <c r="R18" s="48">
        <f>L18+N18+P18</f>
        <v>138</v>
      </c>
      <c r="S18" s="48">
        <f>M18+O18+Q18</f>
        <v>7</v>
      </c>
      <c r="T18" s="66">
        <v>144</v>
      </c>
      <c r="U18" s="66">
        <v>7</v>
      </c>
      <c r="V18" s="191">
        <f>R18-T18</f>
        <v>-6</v>
      </c>
      <c r="W18" s="191">
        <f>S18-U18</f>
        <v>0</v>
      </c>
    </row>
    <row r="19" spans="1:23" ht="12.75">
      <c r="A19" s="8" t="s">
        <v>381</v>
      </c>
      <c r="B19" s="427"/>
      <c r="C19" s="428"/>
      <c r="D19" s="428"/>
      <c r="E19" s="428"/>
      <c r="F19" s="428"/>
      <c r="G19" s="428"/>
      <c r="H19" s="428"/>
      <c r="I19" s="429"/>
      <c r="J19" s="80"/>
      <c r="K19" s="80"/>
      <c r="L19" s="50">
        <v>33</v>
      </c>
      <c r="M19" s="50">
        <v>1</v>
      </c>
      <c r="N19" s="48">
        <v>12</v>
      </c>
      <c r="O19" s="48">
        <v>0</v>
      </c>
      <c r="P19" s="48">
        <v>11</v>
      </c>
      <c r="Q19" s="48">
        <v>0</v>
      </c>
      <c r="R19" s="48">
        <f>L19+N19+P19</f>
        <v>56</v>
      </c>
      <c r="S19" s="48">
        <f>M19+O19+Q19</f>
        <v>1</v>
      </c>
      <c r="T19" s="49">
        <v>40</v>
      </c>
      <c r="U19" s="49">
        <v>0</v>
      </c>
      <c r="V19" s="191">
        <f>R19-T19</f>
        <v>16</v>
      </c>
      <c r="W19" s="191">
        <f>S19-U19</f>
        <v>1</v>
      </c>
    </row>
    <row r="20" spans="1:23" s="168" customFormat="1" ht="12.75" customHeight="1">
      <c r="A20" s="426" t="s">
        <v>4</v>
      </c>
      <c r="B20" s="426"/>
      <c r="C20" s="426"/>
      <c r="D20" s="426"/>
      <c r="E20" s="426"/>
      <c r="F20" s="426"/>
      <c r="G20" s="426"/>
      <c r="H20" s="426"/>
      <c r="I20" s="426"/>
      <c r="J20" s="169"/>
      <c r="K20" s="169"/>
      <c r="L20" s="170">
        <f aca="true" t="shared" si="2" ref="L20:W20">SUM(L18:L19)</f>
        <v>73</v>
      </c>
      <c r="M20" s="170">
        <f t="shared" si="2"/>
        <v>3</v>
      </c>
      <c r="N20" s="170">
        <f t="shared" si="2"/>
        <v>45</v>
      </c>
      <c r="O20" s="170">
        <f t="shared" si="2"/>
        <v>2</v>
      </c>
      <c r="P20" s="170">
        <f t="shared" si="2"/>
        <v>76</v>
      </c>
      <c r="Q20" s="170">
        <f t="shared" si="2"/>
        <v>3</v>
      </c>
      <c r="R20" s="170">
        <f t="shared" si="2"/>
        <v>194</v>
      </c>
      <c r="S20" s="170">
        <f t="shared" si="2"/>
        <v>8</v>
      </c>
      <c r="T20" s="171">
        <f t="shared" si="2"/>
        <v>184</v>
      </c>
      <c r="U20" s="171">
        <f t="shared" si="2"/>
        <v>7</v>
      </c>
      <c r="V20" s="188">
        <f t="shared" si="2"/>
        <v>10</v>
      </c>
      <c r="W20" s="188">
        <f t="shared" si="2"/>
        <v>1</v>
      </c>
    </row>
    <row r="21" spans="1:23" ht="12.75">
      <c r="A21" s="9" t="s">
        <v>388</v>
      </c>
      <c r="B21" s="430" t="s">
        <v>154</v>
      </c>
      <c r="C21" s="431"/>
      <c r="D21" s="431"/>
      <c r="E21" s="431"/>
      <c r="F21" s="431"/>
      <c r="G21" s="431"/>
      <c r="H21" s="431"/>
      <c r="I21" s="432"/>
      <c r="J21" s="80"/>
      <c r="K21" s="80"/>
      <c r="L21" s="64">
        <v>28</v>
      </c>
      <c r="M21" s="64">
        <v>1</v>
      </c>
      <c r="N21" s="65">
        <v>20</v>
      </c>
      <c r="O21" s="65">
        <v>1</v>
      </c>
      <c r="P21" s="65"/>
      <c r="Q21" s="65"/>
      <c r="R21" s="48">
        <f>L21+N21+P21</f>
        <v>48</v>
      </c>
      <c r="S21" s="48">
        <f>M21+O21+Q21</f>
        <v>2</v>
      </c>
      <c r="T21" s="66">
        <v>22</v>
      </c>
      <c r="U21" s="66">
        <v>1</v>
      </c>
      <c r="V21" s="191">
        <f>R21-T21</f>
        <v>26</v>
      </c>
      <c r="W21" s="191">
        <f>S21-U21</f>
        <v>1</v>
      </c>
    </row>
    <row r="22" spans="1:23" ht="12.75">
      <c r="A22" s="11" t="s">
        <v>331</v>
      </c>
      <c r="B22" s="433"/>
      <c r="C22" s="434"/>
      <c r="D22" s="434"/>
      <c r="E22" s="434"/>
      <c r="F22" s="434"/>
      <c r="G22" s="434"/>
      <c r="H22" s="434"/>
      <c r="I22" s="435"/>
      <c r="J22" s="80"/>
      <c r="K22" s="80"/>
      <c r="L22" s="64">
        <v>21</v>
      </c>
      <c r="M22" s="64">
        <v>1</v>
      </c>
      <c r="N22" s="65">
        <v>19</v>
      </c>
      <c r="O22" s="65">
        <v>1</v>
      </c>
      <c r="P22" s="65"/>
      <c r="Q22" s="65"/>
      <c r="R22" s="48">
        <f>L22+N22+P22</f>
        <v>40</v>
      </c>
      <c r="S22" s="48">
        <f>M22+O22+Q22</f>
        <v>2</v>
      </c>
      <c r="T22" s="66">
        <v>22</v>
      </c>
      <c r="U22" s="66">
        <v>1</v>
      </c>
      <c r="V22" s="191">
        <f>R22-T22</f>
        <v>18</v>
      </c>
      <c r="W22" s="191">
        <f>S22-U22</f>
        <v>1</v>
      </c>
    </row>
    <row r="23" spans="1:23" s="168" customFormat="1" ht="12.75" customHeight="1">
      <c r="A23" s="426" t="s">
        <v>4</v>
      </c>
      <c r="B23" s="426"/>
      <c r="C23" s="426"/>
      <c r="D23" s="426"/>
      <c r="E23" s="426"/>
      <c r="F23" s="426"/>
      <c r="G23" s="426"/>
      <c r="H23" s="426"/>
      <c r="I23" s="426"/>
      <c r="J23" s="169"/>
      <c r="K23" s="169"/>
      <c r="L23" s="170">
        <f>SUM(L21:L22)</f>
        <v>49</v>
      </c>
      <c r="M23" s="170">
        <f aca="true" t="shared" si="3" ref="M23:W23">SUM(M21:M22)</f>
        <v>2</v>
      </c>
      <c r="N23" s="170">
        <f t="shared" si="3"/>
        <v>39</v>
      </c>
      <c r="O23" s="170">
        <f t="shared" si="3"/>
        <v>2</v>
      </c>
      <c r="P23" s="170">
        <f t="shared" si="3"/>
        <v>0</v>
      </c>
      <c r="Q23" s="170">
        <f t="shared" si="3"/>
        <v>0</v>
      </c>
      <c r="R23" s="170">
        <f t="shared" si="3"/>
        <v>88</v>
      </c>
      <c r="S23" s="170">
        <f t="shared" si="3"/>
        <v>4</v>
      </c>
      <c r="T23" s="171">
        <f t="shared" si="3"/>
        <v>44</v>
      </c>
      <c r="U23" s="171">
        <f t="shared" si="3"/>
        <v>2</v>
      </c>
      <c r="V23" s="188">
        <f t="shared" si="3"/>
        <v>44</v>
      </c>
      <c r="W23" s="188">
        <f t="shared" si="3"/>
        <v>2</v>
      </c>
    </row>
    <row r="24" spans="1:23" ht="12.75">
      <c r="A24" s="9" t="s">
        <v>388</v>
      </c>
      <c r="B24" s="430" t="s">
        <v>157</v>
      </c>
      <c r="C24" s="431"/>
      <c r="D24" s="431"/>
      <c r="E24" s="431"/>
      <c r="F24" s="431"/>
      <c r="G24" s="431"/>
      <c r="H24" s="431"/>
      <c r="I24" s="432"/>
      <c r="J24" s="79"/>
      <c r="K24" s="79"/>
      <c r="L24" s="50">
        <v>43</v>
      </c>
      <c r="M24" s="50">
        <v>1</v>
      </c>
      <c r="N24" s="48">
        <v>58</v>
      </c>
      <c r="O24" s="48">
        <v>3</v>
      </c>
      <c r="P24" s="48"/>
      <c r="Q24" s="48"/>
      <c r="R24" s="48">
        <f aca="true" t="shared" si="4" ref="R24:S27">L24+N24+P24</f>
        <v>101</v>
      </c>
      <c r="S24" s="48">
        <f t="shared" si="4"/>
        <v>4</v>
      </c>
      <c r="T24" s="49">
        <v>65</v>
      </c>
      <c r="U24" s="49">
        <v>3</v>
      </c>
      <c r="V24" s="191">
        <f aca="true" t="shared" si="5" ref="V24:W27">R24-T24</f>
        <v>36</v>
      </c>
      <c r="W24" s="191">
        <f t="shared" si="5"/>
        <v>1</v>
      </c>
    </row>
    <row r="25" spans="1:23" ht="12.75">
      <c r="A25" s="11" t="s">
        <v>331</v>
      </c>
      <c r="B25" s="427"/>
      <c r="C25" s="428"/>
      <c r="D25" s="428"/>
      <c r="E25" s="428"/>
      <c r="F25" s="428"/>
      <c r="G25" s="428"/>
      <c r="H25" s="428"/>
      <c r="I25" s="429"/>
      <c r="J25" s="80"/>
      <c r="K25" s="80"/>
      <c r="L25" s="50">
        <v>60</v>
      </c>
      <c r="M25" s="50">
        <v>2</v>
      </c>
      <c r="N25" s="48">
        <v>70</v>
      </c>
      <c r="O25" s="48">
        <v>3</v>
      </c>
      <c r="P25" s="48">
        <v>141</v>
      </c>
      <c r="Q25" s="48">
        <v>7</v>
      </c>
      <c r="R25" s="48">
        <f>L25+N25+P25</f>
        <v>271</v>
      </c>
      <c r="S25" s="48">
        <f>M25+O25+Q25</f>
        <v>12</v>
      </c>
      <c r="T25" s="49">
        <v>367</v>
      </c>
      <c r="U25" s="49">
        <v>17</v>
      </c>
      <c r="V25" s="191">
        <f>R25-T25</f>
        <v>-96</v>
      </c>
      <c r="W25" s="191">
        <f>S25-U25</f>
        <v>-5</v>
      </c>
    </row>
    <row r="26" spans="1:23" ht="12.75">
      <c r="A26" s="10" t="s">
        <v>8</v>
      </c>
      <c r="B26" s="427"/>
      <c r="C26" s="428"/>
      <c r="D26" s="428"/>
      <c r="E26" s="428"/>
      <c r="F26" s="428"/>
      <c r="G26" s="428"/>
      <c r="H26" s="428"/>
      <c r="I26" s="429"/>
      <c r="J26" s="80"/>
      <c r="K26" s="80"/>
      <c r="L26" s="50">
        <v>47</v>
      </c>
      <c r="M26" s="50">
        <v>2</v>
      </c>
      <c r="N26" s="48">
        <v>49</v>
      </c>
      <c r="O26" s="48">
        <v>2</v>
      </c>
      <c r="P26" s="48">
        <v>42</v>
      </c>
      <c r="Q26" s="48">
        <v>2</v>
      </c>
      <c r="R26" s="48">
        <f t="shared" si="4"/>
        <v>138</v>
      </c>
      <c r="S26" s="48">
        <f t="shared" si="4"/>
        <v>6</v>
      </c>
      <c r="T26" s="49">
        <v>138</v>
      </c>
      <c r="U26" s="49">
        <v>6</v>
      </c>
      <c r="V26" s="191">
        <f t="shared" si="5"/>
        <v>0</v>
      </c>
      <c r="W26" s="191">
        <f t="shared" si="5"/>
        <v>0</v>
      </c>
    </row>
    <row r="27" spans="1:23" ht="12.75">
      <c r="A27" s="10" t="s">
        <v>368</v>
      </c>
      <c r="B27" s="427"/>
      <c r="C27" s="428"/>
      <c r="D27" s="428"/>
      <c r="E27" s="428"/>
      <c r="F27" s="428"/>
      <c r="G27" s="428"/>
      <c r="H27" s="428"/>
      <c r="I27" s="429"/>
      <c r="J27" s="80"/>
      <c r="K27" s="80"/>
      <c r="L27" s="50">
        <v>42</v>
      </c>
      <c r="M27" s="50">
        <v>2</v>
      </c>
      <c r="N27" s="48">
        <v>14</v>
      </c>
      <c r="O27" s="48">
        <v>1</v>
      </c>
      <c r="P27" s="48">
        <v>21</v>
      </c>
      <c r="Q27" s="48">
        <v>1</v>
      </c>
      <c r="R27" s="48">
        <f t="shared" si="4"/>
        <v>77</v>
      </c>
      <c r="S27" s="48">
        <f t="shared" si="4"/>
        <v>4</v>
      </c>
      <c r="T27" s="49">
        <v>61</v>
      </c>
      <c r="U27" s="49">
        <v>3</v>
      </c>
      <c r="V27" s="191">
        <f t="shared" si="5"/>
        <v>16</v>
      </c>
      <c r="W27" s="191">
        <f t="shared" si="5"/>
        <v>1</v>
      </c>
    </row>
    <row r="28" spans="1:23" s="168" customFormat="1" ht="12.75" customHeight="1">
      <c r="A28" s="426" t="s">
        <v>4</v>
      </c>
      <c r="B28" s="426"/>
      <c r="C28" s="426"/>
      <c r="D28" s="426"/>
      <c r="E28" s="426"/>
      <c r="F28" s="426"/>
      <c r="G28" s="426"/>
      <c r="H28" s="426"/>
      <c r="I28" s="426"/>
      <c r="J28" s="169"/>
      <c r="K28" s="169"/>
      <c r="L28" s="170">
        <f>SUM(L24:L27)</f>
        <v>192</v>
      </c>
      <c r="M28" s="170">
        <f aca="true" t="shared" si="6" ref="M28:W28">SUM(M24:M27)</f>
        <v>7</v>
      </c>
      <c r="N28" s="170">
        <f t="shared" si="6"/>
        <v>191</v>
      </c>
      <c r="O28" s="170">
        <f t="shared" si="6"/>
        <v>9</v>
      </c>
      <c r="P28" s="170">
        <f t="shared" si="6"/>
        <v>204</v>
      </c>
      <c r="Q28" s="170">
        <f t="shared" si="6"/>
        <v>10</v>
      </c>
      <c r="R28" s="170">
        <f t="shared" si="6"/>
        <v>587</v>
      </c>
      <c r="S28" s="170">
        <f t="shared" si="6"/>
        <v>26</v>
      </c>
      <c r="T28" s="171">
        <f t="shared" si="6"/>
        <v>631</v>
      </c>
      <c r="U28" s="171">
        <f t="shared" si="6"/>
        <v>29</v>
      </c>
      <c r="V28" s="188">
        <f t="shared" si="6"/>
        <v>-44</v>
      </c>
      <c r="W28" s="188">
        <f t="shared" si="6"/>
        <v>-3</v>
      </c>
    </row>
  </sheetData>
  <mergeCells count="28">
    <mergeCell ref="A20:I20"/>
    <mergeCell ref="A28:I28"/>
    <mergeCell ref="B5:I5"/>
    <mergeCell ref="B18:I19"/>
    <mergeCell ref="B15:I17"/>
    <mergeCell ref="A23:I23"/>
    <mergeCell ref="B24:I27"/>
    <mergeCell ref="B21:I22"/>
    <mergeCell ref="T16:U16"/>
    <mergeCell ref="V16:W16"/>
    <mergeCell ref="L15:W15"/>
    <mergeCell ref="D6:E6"/>
    <mergeCell ref="N6:O6"/>
    <mergeCell ref="L16:M16"/>
    <mergeCell ref="N16:O16"/>
    <mergeCell ref="P16:Q16"/>
    <mergeCell ref="R16:S16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6"/>
  <sheetViews>
    <sheetView showGridLines="0" zoomScale="115" zoomScaleNormal="115" workbookViewId="0" topLeftCell="A10">
      <selection activeCell="R22" activeCellId="4" sqref="B10 H10 R16 R19 R22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7.140625" style="0" hidden="1" customWidth="1"/>
    <col min="11" max="11" width="5.1406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314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313</v>
      </c>
      <c r="B8" s="48">
        <v>124</v>
      </c>
      <c r="C8" s="48">
        <v>5</v>
      </c>
      <c r="D8" s="49">
        <v>125</v>
      </c>
      <c r="E8" s="49">
        <v>5</v>
      </c>
      <c r="F8" s="119">
        <f>B8-D8</f>
        <v>-1</v>
      </c>
      <c r="G8" s="119">
        <f>C8-E8</f>
        <v>0</v>
      </c>
      <c r="H8" s="50">
        <v>73</v>
      </c>
      <c r="I8" s="50">
        <v>3</v>
      </c>
      <c r="J8" s="60">
        <v>109</v>
      </c>
      <c r="K8" s="60">
        <v>5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/>
      <c r="B9" s="48"/>
      <c r="C9" s="48"/>
      <c r="D9" s="49"/>
      <c r="E9" s="49"/>
      <c r="F9" s="119"/>
      <c r="G9" s="119"/>
      <c r="H9" s="50"/>
      <c r="I9" s="5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s="168" customFormat="1" ht="12.75">
      <c r="A10" s="167" t="s">
        <v>4</v>
      </c>
      <c r="B10" s="159">
        <f aca="true" t="shared" si="0" ref="B10:K10">SUM(B8:B9)</f>
        <v>124</v>
      </c>
      <c r="C10" s="159">
        <f t="shared" si="0"/>
        <v>5</v>
      </c>
      <c r="D10" s="160">
        <f t="shared" si="0"/>
        <v>125</v>
      </c>
      <c r="E10" s="160">
        <f t="shared" si="0"/>
        <v>5</v>
      </c>
      <c r="F10" s="119">
        <f t="shared" si="0"/>
        <v>-1</v>
      </c>
      <c r="G10" s="119">
        <f t="shared" si="0"/>
        <v>0</v>
      </c>
      <c r="H10" s="161">
        <f t="shared" si="0"/>
        <v>73</v>
      </c>
      <c r="I10" s="161">
        <f t="shared" si="0"/>
        <v>3</v>
      </c>
      <c r="J10" s="162">
        <f t="shared" si="0"/>
        <v>109</v>
      </c>
      <c r="K10" s="162">
        <f t="shared" si="0"/>
        <v>5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87"/>
      <c r="W10" s="187"/>
    </row>
    <row r="11" spans="1:23" ht="12.75">
      <c r="A11" s="84"/>
      <c r="B11" s="440" t="s">
        <v>182</v>
      </c>
      <c r="C11" s="440"/>
      <c r="D11" s="440"/>
      <c r="E11" s="440"/>
      <c r="F11" s="440"/>
      <c r="G11" s="440"/>
      <c r="H11" s="440"/>
      <c r="I11" s="441"/>
      <c r="J11" s="58"/>
      <c r="K11" s="58"/>
      <c r="L11" s="438" t="s">
        <v>181</v>
      </c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</row>
    <row r="12" spans="1:23" ht="12.75">
      <c r="A12" s="85"/>
      <c r="B12" s="442"/>
      <c r="C12" s="442"/>
      <c r="D12" s="442"/>
      <c r="E12" s="442"/>
      <c r="F12" s="442"/>
      <c r="G12" s="442"/>
      <c r="H12" s="442"/>
      <c r="I12" s="443"/>
      <c r="J12" s="81"/>
      <c r="K12" s="81"/>
      <c r="L12" s="379" t="s">
        <v>30</v>
      </c>
      <c r="M12" s="380"/>
      <c r="N12" s="379" t="s">
        <v>31</v>
      </c>
      <c r="O12" s="380"/>
      <c r="P12" s="379" t="s">
        <v>32</v>
      </c>
      <c r="Q12" s="380"/>
      <c r="R12" s="414" t="s">
        <v>414</v>
      </c>
      <c r="S12" s="415"/>
      <c r="T12" s="416" t="s">
        <v>417</v>
      </c>
      <c r="U12" s="417"/>
      <c r="V12" s="402" t="s">
        <v>3</v>
      </c>
      <c r="W12" s="402"/>
    </row>
    <row r="13" spans="1:23" ht="12.75">
      <c r="A13" s="86"/>
      <c r="B13" s="444"/>
      <c r="C13" s="444"/>
      <c r="D13" s="444"/>
      <c r="E13" s="444"/>
      <c r="F13" s="444"/>
      <c r="G13" s="444"/>
      <c r="H13" s="444"/>
      <c r="I13" s="445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9" t="s">
        <v>6</v>
      </c>
      <c r="W13" s="139" t="s">
        <v>5</v>
      </c>
    </row>
    <row r="14" spans="1:23" ht="12.75">
      <c r="A14" s="8" t="s">
        <v>313</v>
      </c>
      <c r="B14" s="430" t="s">
        <v>315</v>
      </c>
      <c r="C14" s="431"/>
      <c r="D14" s="431"/>
      <c r="E14" s="431"/>
      <c r="F14" s="431"/>
      <c r="G14" s="431"/>
      <c r="H14" s="431"/>
      <c r="I14" s="432"/>
      <c r="J14" s="80"/>
      <c r="K14" s="80"/>
      <c r="L14" s="64">
        <v>66</v>
      </c>
      <c r="M14" s="64">
        <v>3</v>
      </c>
      <c r="N14" s="65">
        <v>40</v>
      </c>
      <c r="O14" s="65">
        <v>2</v>
      </c>
      <c r="P14" s="65">
        <v>32</v>
      </c>
      <c r="Q14" s="65">
        <v>2</v>
      </c>
      <c r="R14" s="48">
        <f>L14+N14+P14</f>
        <v>138</v>
      </c>
      <c r="S14" s="48">
        <f>M14+O14+Q14</f>
        <v>7</v>
      </c>
      <c r="T14" s="66">
        <v>139</v>
      </c>
      <c r="U14" s="66">
        <v>6</v>
      </c>
      <c r="V14" s="191">
        <f>R14-T14</f>
        <v>-1</v>
      </c>
      <c r="W14" s="191">
        <f>S14-U14</f>
        <v>1</v>
      </c>
    </row>
    <row r="15" spans="1:23" ht="12.75">
      <c r="A15" s="10"/>
      <c r="B15" s="427"/>
      <c r="C15" s="428"/>
      <c r="D15" s="428"/>
      <c r="E15" s="428"/>
      <c r="F15" s="428"/>
      <c r="G15" s="428"/>
      <c r="H15" s="428"/>
      <c r="I15" s="429"/>
      <c r="J15" s="80"/>
      <c r="K15" s="80"/>
      <c r="L15" s="50"/>
      <c r="M15" s="50"/>
      <c r="N15" s="48"/>
      <c r="O15" s="48"/>
      <c r="P15" s="48"/>
      <c r="Q15" s="48"/>
      <c r="R15" s="48">
        <f>L15+N15+P15</f>
        <v>0</v>
      </c>
      <c r="S15" s="48">
        <f>M15+O15+Q15</f>
        <v>0</v>
      </c>
      <c r="T15" s="49"/>
      <c r="U15" s="49"/>
      <c r="V15" s="119"/>
      <c r="W15" s="119"/>
    </row>
    <row r="16" spans="1:23" s="168" customFormat="1" ht="12.75" customHeight="1">
      <c r="A16" s="426" t="s">
        <v>4</v>
      </c>
      <c r="B16" s="426"/>
      <c r="C16" s="426"/>
      <c r="D16" s="426"/>
      <c r="E16" s="426"/>
      <c r="F16" s="426"/>
      <c r="G16" s="426"/>
      <c r="H16" s="426"/>
      <c r="I16" s="426"/>
      <c r="J16" s="169"/>
      <c r="K16" s="169"/>
      <c r="L16" s="170">
        <f aca="true" t="shared" si="1" ref="L16:W16">SUM(L14:L15)</f>
        <v>66</v>
      </c>
      <c r="M16" s="170">
        <f t="shared" si="1"/>
        <v>3</v>
      </c>
      <c r="N16" s="170">
        <f t="shared" si="1"/>
        <v>40</v>
      </c>
      <c r="O16" s="170">
        <f t="shared" si="1"/>
        <v>2</v>
      </c>
      <c r="P16" s="170">
        <f t="shared" si="1"/>
        <v>32</v>
      </c>
      <c r="Q16" s="170">
        <f t="shared" si="1"/>
        <v>2</v>
      </c>
      <c r="R16" s="170">
        <f t="shared" si="1"/>
        <v>138</v>
      </c>
      <c r="S16" s="170">
        <f t="shared" si="1"/>
        <v>7</v>
      </c>
      <c r="T16" s="171">
        <f t="shared" si="1"/>
        <v>139</v>
      </c>
      <c r="U16" s="171">
        <f t="shared" si="1"/>
        <v>6</v>
      </c>
      <c r="V16" s="188">
        <f t="shared" si="1"/>
        <v>-1</v>
      </c>
      <c r="W16" s="188">
        <f t="shared" si="1"/>
        <v>1</v>
      </c>
    </row>
    <row r="17" spans="1:23" ht="12.75">
      <c r="A17" s="8" t="s">
        <v>313</v>
      </c>
      <c r="B17" s="430" t="s">
        <v>316</v>
      </c>
      <c r="C17" s="431"/>
      <c r="D17" s="431"/>
      <c r="E17" s="431"/>
      <c r="F17" s="431"/>
      <c r="G17" s="431"/>
      <c r="H17" s="431"/>
      <c r="I17" s="432"/>
      <c r="J17" s="80"/>
      <c r="K17" s="80"/>
      <c r="L17" s="64">
        <v>27</v>
      </c>
      <c r="M17" s="64">
        <v>1</v>
      </c>
      <c r="N17" s="65">
        <v>25</v>
      </c>
      <c r="O17" s="65">
        <v>1</v>
      </c>
      <c r="P17" s="65"/>
      <c r="Q17" s="65"/>
      <c r="R17" s="65">
        <f>L17+N17+P17</f>
        <v>52</v>
      </c>
      <c r="S17" s="65">
        <f>M17+O17+Q17</f>
        <v>2</v>
      </c>
      <c r="T17" s="66">
        <v>29</v>
      </c>
      <c r="U17" s="66">
        <v>1</v>
      </c>
      <c r="V17" s="191">
        <f>R17-T17</f>
        <v>23</v>
      </c>
      <c r="W17" s="191">
        <f>S17-U17</f>
        <v>1</v>
      </c>
    </row>
    <row r="18" spans="1:23" ht="12.75">
      <c r="A18" s="10"/>
      <c r="B18" s="427"/>
      <c r="C18" s="428"/>
      <c r="D18" s="428"/>
      <c r="E18" s="428"/>
      <c r="F18" s="428"/>
      <c r="G18" s="428"/>
      <c r="H18" s="428"/>
      <c r="I18" s="429"/>
      <c r="J18" s="80"/>
      <c r="K18" s="80"/>
      <c r="L18" s="50"/>
      <c r="M18" s="50"/>
      <c r="N18" s="48"/>
      <c r="O18" s="48"/>
      <c r="P18" s="48"/>
      <c r="Q18" s="48"/>
      <c r="R18" s="48">
        <f>L18+N18+P18</f>
        <v>0</v>
      </c>
      <c r="S18" s="48">
        <f>M18+O18+Q18</f>
        <v>0</v>
      </c>
      <c r="T18" s="49"/>
      <c r="U18" s="49"/>
      <c r="V18" s="119"/>
      <c r="W18" s="119"/>
    </row>
    <row r="19" spans="1:23" s="168" customFormat="1" ht="12.75" customHeight="1">
      <c r="A19" s="426" t="s">
        <v>4</v>
      </c>
      <c r="B19" s="426"/>
      <c r="C19" s="426"/>
      <c r="D19" s="426"/>
      <c r="E19" s="426"/>
      <c r="F19" s="426"/>
      <c r="G19" s="426"/>
      <c r="H19" s="426"/>
      <c r="I19" s="426"/>
      <c r="J19" s="169"/>
      <c r="K19" s="169"/>
      <c r="L19" s="170">
        <f aca="true" t="shared" si="2" ref="L19:W19">SUM(L17:L18)</f>
        <v>27</v>
      </c>
      <c r="M19" s="170">
        <f t="shared" si="2"/>
        <v>1</v>
      </c>
      <c r="N19" s="170">
        <f t="shared" si="2"/>
        <v>25</v>
      </c>
      <c r="O19" s="170">
        <f t="shared" si="2"/>
        <v>1</v>
      </c>
      <c r="P19" s="170">
        <f t="shared" si="2"/>
        <v>0</v>
      </c>
      <c r="Q19" s="170">
        <f t="shared" si="2"/>
        <v>0</v>
      </c>
      <c r="R19" s="170">
        <f t="shared" si="2"/>
        <v>52</v>
      </c>
      <c r="S19" s="170">
        <f t="shared" si="2"/>
        <v>2</v>
      </c>
      <c r="T19" s="171">
        <f t="shared" si="2"/>
        <v>29</v>
      </c>
      <c r="U19" s="171">
        <f t="shared" si="2"/>
        <v>1</v>
      </c>
      <c r="V19" s="188">
        <f t="shared" si="2"/>
        <v>23</v>
      </c>
      <c r="W19" s="188">
        <f t="shared" si="2"/>
        <v>1</v>
      </c>
    </row>
    <row r="20" spans="1:23" ht="12.75">
      <c r="A20" s="8" t="s">
        <v>313</v>
      </c>
      <c r="B20" s="430" t="s">
        <v>317</v>
      </c>
      <c r="C20" s="431"/>
      <c r="D20" s="431"/>
      <c r="E20" s="431"/>
      <c r="F20" s="431"/>
      <c r="G20" s="431"/>
      <c r="H20" s="431"/>
      <c r="I20" s="432"/>
      <c r="J20" s="80"/>
      <c r="K20" s="80"/>
      <c r="L20" s="64"/>
      <c r="M20" s="64"/>
      <c r="N20" s="65"/>
      <c r="O20" s="65"/>
      <c r="P20" s="65">
        <v>55</v>
      </c>
      <c r="Q20" s="65">
        <v>3</v>
      </c>
      <c r="R20" s="48">
        <f>L20+N20+P20</f>
        <v>55</v>
      </c>
      <c r="S20" s="48">
        <f>M20+O20+Q20</f>
        <v>3</v>
      </c>
      <c r="T20" s="66">
        <v>110</v>
      </c>
      <c r="U20" s="66">
        <v>5</v>
      </c>
      <c r="V20" s="191">
        <f>R20-T20</f>
        <v>-55</v>
      </c>
      <c r="W20" s="191">
        <f>S20-U20</f>
        <v>-2</v>
      </c>
    </row>
    <row r="21" spans="1:23" ht="12.75">
      <c r="A21" s="10"/>
      <c r="B21" s="427"/>
      <c r="C21" s="428"/>
      <c r="D21" s="428"/>
      <c r="E21" s="428"/>
      <c r="F21" s="428"/>
      <c r="G21" s="428"/>
      <c r="H21" s="428"/>
      <c r="I21" s="429"/>
      <c r="J21" s="80"/>
      <c r="K21" s="80"/>
      <c r="L21" s="50"/>
      <c r="M21" s="50"/>
      <c r="N21" s="48"/>
      <c r="O21" s="48"/>
      <c r="P21" s="48"/>
      <c r="Q21" s="48"/>
      <c r="R21" s="48">
        <f>L21+N21+P21</f>
        <v>0</v>
      </c>
      <c r="S21" s="48">
        <f>M21+O21+Q21</f>
        <v>0</v>
      </c>
      <c r="T21" s="49"/>
      <c r="U21" s="49"/>
      <c r="V21" s="119"/>
      <c r="W21" s="119"/>
    </row>
    <row r="22" spans="1:23" s="168" customFormat="1" ht="12.75" customHeight="1">
      <c r="A22" s="426" t="s">
        <v>4</v>
      </c>
      <c r="B22" s="426"/>
      <c r="C22" s="426"/>
      <c r="D22" s="426"/>
      <c r="E22" s="426"/>
      <c r="F22" s="426"/>
      <c r="G22" s="426"/>
      <c r="H22" s="426"/>
      <c r="I22" s="426"/>
      <c r="J22" s="169"/>
      <c r="K22" s="169"/>
      <c r="L22" s="170">
        <f aca="true" t="shared" si="3" ref="L22:W22">SUM(L20:L21)</f>
        <v>0</v>
      </c>
      <c r="M22" s="170">
        <f t="shared" si="3"/>
        <v>0</v>
      </c>
      <c r="N22" s="170">
        <f t="shared" si="3"/>
        <v>0</v>
      </c>
      <c r="O22" s="170">
        <f t="shared" si="3"/>
        <v>0</v>
      </c>
      <c r="P22" s="170">
        <f t="shared" si="3"/>
        <v>55</v>
      </c>
      <c r="Q22" s="170">
        <f t="shared" si="3"/>
        <v>3</v>
      </c>
      <c r="R22" s="170">
        <f t="shared" si="3"/>
        <v>55</v>
      </c>
      <c r="S22" s="170">
        <f t="shared" si="3"/>
        <v>3</v>
      </c>
      <c r="T22" s="171">
        <f t="shared" si="3"/>
        <v>110</v>
      </c>
      <c r="U22" s="171">
        <f t="shared" si="3"/>
        <v>5</v>
      </c>
      <c r="V22" s="188">
        <f t="shared" si="3"/>
        <v>-55</v>
      </c>
      <c r="W22" s="188">
        <f t="shared" si="3"/>
        <v>-2</v>
      </c>
    </row>
    <row r="24" spans="4:13" ht="12.75">
      <c r="D24" s="265"/>
      <c r="E24" s="25"/>
      <c r="F24" s="266"/>
      <c r="G24" s="266"/>
      <c r="H24" s="265"/>
      <c r="I24" s="265"/>
      <c r="J24" s="265"/>
      <c r="K24" s="265"/>
      <c r="L24" s="265"/>
      <c r="M24" s="265"/>
    </row>
    <row r="25" spans="4:13" ht="12.75">
      <c r="D25" s="265"/>
      <c r="E25" s="25"/>
      <c r="F25" s="266"/>
      <c r="G25" s="266"/>
      <c r="H25" s="265"/>
      <c r="I25" s="265"/>
      <c r="J25" s="265"/>
      <c r="K25" s="265"/>
      <c r="L25" s="265"/>
      <c r="M25" s="265"/>
    </row>
    <row r="26" spans="4:13" ht="12.75">
      <c r="D26" s="265"/>
      <c r="E26" s="25"/>
      <c r="F26" s="266"/>
      <c r="G26" s="266"/>
      <c r="H26" s="265"/>
      <c r="I26" s="265"/>
      <c r="J26" s="265"/>
      <c r="K26" s="265"/>
      <c r="L26" s="265"/>
      <c r="M26" s="265"/>
    </row>
  </sheetData>
  <mergeCells count="28">
    <mergeCell ref="A22:I22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12:U12"/>
    <mergeCell ref="V12:W12"/>
    <mergeCell ref="L11:W11"/>
    <mergeCell ref="P12:Q12"/>
    <mergeCell ref="R12:S12"/>
    <mergeCell ref="N6:O6"/>
    <mergeCell ref="L12:M12"/>
    <mergeCell ref="N12:O12"/>
    <mergeCell ref="J6:K6"/>
    <mergeCell ref="B17:I18"/>
    <mergeCell ref="A19:I19"/>
    <mergeCell ref="B20:I21"/>
    <mergeCell ref="B5:I5"/>
    <mergeCell ref="B11:I13"/>
    <mergeCell ref="B14:I15"/>
    <mergeCell ref="A16:I16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="115" zoomScaleNormal="115" workbookViewId="0" topLeftCell="A4">
      <selection activeCell="R16" activeCellId="2" sqref="B10 H10 R16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6.421875" style="0" hidden="1" customWidth="1"/>
    <col min="11" max="11" width="4.85156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158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384</v>
      </c>
      <c r="B8" s="48">
        <v>134</v>
      </c>
      <c r="C8" s="48">
        <v>5</v>
      </c>
      <c r="D8" s="49">
        <v>77</v>
      </c>
      <c r="E8" s="49">
        <v>3</v>
      </c>
      <c r="F8" s="119">
        <f>B8-D8</f>
        <v>57</v>
      </c>
      <c r="G8" s="119">
        <f>C8-E8</f>
        <v>2</v>
      </c>
      <c r="H8" s="50">
        <v>67</v>
      </c>
      <c r="I8" s="50">
        <v>3</v>
      </c>
      <c r="J8" s="60">
        <v>57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/>
      <c r="B9" s="48"/>
      <c r="C9" s="48"/>
      <c r="D9" s="49"/>
      <c r="E9" s="49"/>
      <c r="F9" s="119"/>
      <c r="G9" s="119"/>
      <c r="H9" s="50"/>
      <c r="I9" s="5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s="168" customFormat="1" ht="12.75">
      <c r="A10" s="167" t="s">
        <v>4</v>
      </c>
      <c r="B10" s="159">
        <f aca="true" t="shared" si="0" ref="B10:K10">SUM(B8:B9)</f>
        <v>134</v>
      </c>
      <c r="C10" s="159">
        <f t="shared" si="0"/>
        <v>5</v>
      </c>
      <c r="D10" s="160">
        <f t="shared" si="0"/>
        <v>77</v>
      </c>
      <c r="E10" s="160">
        <f t="shared" si="0"/>
        <v>3</v>
      </c>
      <c r="F10" s="119">
        <f t="shared" si="0"/>
        <v>57</v>
      </c>
      <c r="G10" s="119">
        <f t="shared" si="0"/>
        <v>2</v>
      </c>
      <c r="H10" s="161">
        <f t="shared" si="0"/>
        <v>67</v>
      </c>
      <c r="I10" s="161">
        <f t="shared" si="0"/>
        <v>3</v>
      </c>
      <c r="J10" s="162">
        <f t="shared" si="0"/>
        <v>57</v>
      </c>
      <c r="K10" s="162">
        <f t="shared" si="0"/>
        <v>3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87"/>
      <c r="W10" s="187"/>
    </row>
    <row r="11" spans="1:23" ht="12.75">
      <c r="A11" s="84"/>
      <c r="B11" s="440" t="s">
        <v>182</v>
      </c>
      <c r="C11" s="440"/>
      <c r="D11" s="440"/>
      <c r="E11" s="440"/>
      <c r="F11" s="440"/>
      <c r="G11" s="440"/>
      <c r="H11" s="440"/>
      <c r="I11" s="441"/>
      <c r="J11" s="58"/>
      <c r="K11" s="58"/>
      <c r="L11" s="438" t="s">
        <v>181</v>
      </c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</row>
    <row r="12" spans="1:23" ht="12.75">
      <c r="A12" s="85"/>
      <c r="B12" s="442"/>
      <c r="C12" s="442"/>
      <c r="D12" s="442"/>
      <c r="E12" s="442"/>
      <c r="F12" s="442"/>
      <c r="G12" s="442"/>
      <c r="H12" s="442"/>
      <c r="I12" s="443"/>
      <c r="J12" s="81"/>
      <c r="K12" s="81"/>
      <c r="L12" s="379" t="s">
        <v>30</v>
      </c>
      <c r="M12" s="380"/>
      <c r="N12" s="379" t="s">
        <v>31</v>
      </c>
      <c r="O12" s="380"/>
      <c r="P12" s="379" t="s">
        <v>32</v>
      </c>
      <c r="Q12" s="380"/>
      <c r="R12" s="414" t="s">
        <v>414</v>
      </c>
      <c r="S12" s="415"/>
      <c r="T12" s="416" t="s">
        <v>417</v>
      </c>
      <c r="U12" s="417"/>
      <c r="V12" s="402" t="s">
        <v>3</v>
      </c>
      <c r="W12" s="402"/>
    </row>
    <row r="13" spans="1:23" ht="12.75">
      <c r="A13" s="86"/>
      <c r="B13" s="444"/>
      <c r="C13" s="444"/>
      <c r="D13" s="444"/>
      <c r="E13" s="444"/>
      <c r="F13" s="444"/>
      <c r="G13" s="444"/>
      <c r="H13" s="444"/>
      <c r="I13" s="445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9" t="s">
        <v>6</v>
      </c>
      <c r="W13" s="139" t="s">
        <v>5</v>
      </c>
    </row>
    <row r="14" spans="1:23" ht="12.75">
      <c r="A14" s="8" t="s">
        <v>384</v>
      </c>
      <c r="B14" s="427" t="s">
        <v>44</v>
      </c>
      <c r="C14" s="428"/>
      <c r="D14" s="428"/>
      <c r="E14" s="428"/>
      <c r="F14" s="428"/>
      <c r="G14" s="428"/>
      <c r="H14" s="428"/>
      <c r="I14" s="429"/>
      <c r="J14" s="80"/>
      <c r="K14" s="80"/>
      <c r="L14" s="64">
        <v>58</v>
      </c>
      <c r="M14" s="64">
        <v>2</v>
      </c>
      <c r="N14" s="65">
        <v>65</v>
      </c>
      <c r="O14" s="65">
        <v>3</v>
      </c>
      <c r="P14" s="65">
        <v>50</v>
      </c>
      <c r="Q14" s="65">
        <v>3</v>
      </c>
      <c r="R14" s="65">
        <f>L14+N14+P14</f>
        <v>173</v>
      </c>
      <c r="S14" s="65">
        <f>M14+O14+Q14</f>
        <v>8</v>
      </c>
      <c r="T14" s="66">
        <v>195</v>
      </c>
      <c r="U14" s="66">
        <v>9</v>
      </c>
      <c r="V14" s="191">
        <f>R14-T14</f>
        <v>-22</v>
      </c>
      <c r="W14" s="191">
        <f>S14-U14</f>
        <v>-1</v>
      </c>
    </row>
    <row r="15" spans="1:23" ht="12.75">
      <c r="A15" s="10"/>
      <c r="B15" s="427"/>
      <c r="C15" s="428"/>
      <c r="D15" s="428"/>
      <c r="E15" s="428"/>
      <c r="F15" s="428"/>
      <c r="G15" s="428"/>
      <c r="H15" s="428"/>
      <c r="I15" s="429"/>
      <c r="J15" s="80"/>
      <c r="K15" s="80"/>
      <c r="L15" s="50"/>
      <c r="M15" s="50"/>
      <c r="N15" s="48"/>
      <c r="O15" s="48"/>
      <c r="P15" s="48"/>
      <c r="Q15" s="48"/>
      <c r="R15" s="48"/>
      <c r="S15" s="48"/>
      <c r="T15" s="49"/>
      <c r="U15" s="49"/>
      <c r="V15" s="119"/>
      <c r="W15" s="119"/>
    </row>
    <row r="16" spans="1:23" s="168" customFormat="1" ht="12.75" customHeight="1">
      <c r="A16" s="426" t="s">
        <v>4</v>
      </c>
      <c r="B16" s="426"/>
      <c r="C16" s="426"/>
      <c r="D16" s="426"/>
      <c r="E16" s="426"/>
      <c r="F16" s="426"/>
      <c r="G16" s="426"/>
      <c r="H16" s="426"/>
      <c r="I16" s="426"/>
      <c r="J16" s="169"/>
      <c r="K16" s="169"/>
      <c r="L16" s="170">
        <f aca="true" t="shared" si="1" ref="L16:W16">SUM(L14:L15)</f>
        <v>58</v>
      </c>
      <c r="M16" s="170">
        <f t="shared" si="1"/>
        <v>2</v>
      </c>
      <c r="N16" s="170">
        <f t="shared" si="1"/>
        <v>65</v>
      </c>
      <c r="O16" s="170">
        <f t="shared" si="1"/>
        <v>3</v>
      </c>
      <c r="P16" s="170">
        <f t="shared" si="1"/>
        <v>50</v>
      </c>
      <c r="Q16" s="170">
        <f t="shared" si="1"/>
        <v>3</v>
      </c>
      <c r="R16" s="170">
        <f t="shared" si="1"/>
        <v>173</v>
      </c>
      <c r="S16" s="170">
        <f t="shared" si="1"/>
        <v>8</v>
      </c>
      <c r="T16" s="171">
        <f t="shared" si="1"/>
        <v>195</v>
      </c>
      <c r="U16" s="171">
        <f t="shared" si="1"/>
        <v>9</v>
      </c>
      <c r="V16" s="188">
        <f t="shared" si="1"/>
        <v>-22</v>
      </c>
      <c r="W16" s="188">
        <f t="shared" si="1"/>
        <v>-1</v>
      </c>
    </row>
  </sheetData>
  <mergeCells count="24">
    <mergeCell ref="A16:I16"/>
    <mergeCell ref="B5:I5"/>
    <mergeCell ref="B14:I15"/>
    <mergeCell ref="B11:I13"/>
    <mergeCell ref="T12:U12"/>
    <mergeCell ref="V12:W12"/>
    <mergeCell ref="L11:W11"/>
    <mergeCell ref="D6:E6"/>
    <mergeCell ref="N6:O6"/>
    <mergeCell ref="L12:M12"/>
    <mergeCell ref="N12:O12"/>
    <mergeCell ref="P12:Q12"/>
    <mergeCell ref="R12:S12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="115" zoomScaleNormal="115" workbookViewId="0" topLeftCell="A4">
      <selection activeCell="R16" activeCellId="2" sqref="B10 H10 R16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6.140625" style="0" hidden="1" customWidth="1"/>
    <col min="11" max="11" width="5.1406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167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345</v>
      </c>
      <c r="B8" s="48">
        <v>67</v>
      </c>
      <c r="C8" s="48">
        <v>3</v>
      </c>
      <c r="D8" s="49">
        <v>86</v>
      </c>
      <c r="E8" s="49">
        <v>3</v>
      </c>
      <c r="F8" s="119">
        <f>B8-D8</f>
        <v>-19</v>
      </c>
      <c r="G8" s="119">
        <f>C8-E8</f>
        <v>0</v>
      </c>
      <c r="H8" s="50">
        <v>55</v>
      </c>
      <c r="I8" s="50">
        <v>3</v>
      </c>
      <c r="J8" s="60">
        <v>53</v>
      </c>
      <c r="K8" s="60">
        <v>2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/>
      <c r="B9" s="48"/>
      <c r="C9" s="48"/>
      <c r="D9" s="49"/>
      <c r="E9" s="49"/>
      <c r="F9" s="119"/>
      <c r="G9" s="119"/>
      <c r="H9" s="50"/>
      <c r="I9" s="5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s="168" customFormat="1" ht="12.75">
      <c r="A10" s="167" t="s">
        <v>4</v>
      </c>
      <c r="B10" s="159">
        <f aca="true" t="shared" si="0" ref="B10:K10">SUM(B8:B9)</f>
        <v>67</v>
      </c>
      <c r="C10" s="159">
        <f t="shared" si="0"/>
        <v>3</v>
      </c>
      <c r="D10" s="160">
        <f t="shared" si="0"/>
        <v>86</v>
      </c>
      <c r="E10" s="160">
        <f t="shared" si="0"/>
        <v>3</v>
      </c>
      <c r="F10" s="119">
        <f t="shared" si="0"/>
        <v>-19</v>
      </c>
      <c r="G10" s="119">
        <f t="shared" si="0"/>
        <v>0</v>
      </c>
      <c r="H10" s="161">
        <f t="shared" si="0"/>
        <v>55</v>
      </c>
      <c r="I10" s="161">
        <f t="shared" si="0"/>
        <v>3</v>
      </c>
      <c r="J10" s="161">
        <f t="shared" si="0"/>
        <v>53</v>
      </c>
      <c r="K10" s="161">
        <f t="shared" si="0"/>
        <v>2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87"/>
      <c r="W10" s="187"/>
    </row>
    <row r="11" spans="1:23" ht="12.75">
      <c r="A11" s="84"/>
      <c r="B11" s="440" t="s">
        <v>182</v>
      </c>
      <c r="C11" s="440"/>
      <c r="D11" s="440"/>
      <c r="E11" s="440"/>
      <c r="F11" s="440"/>
      <c r="G11" s="440"/>
      <c r="H11" s="440"/>
      <c r="I11" s="441"/>
      <c r="J11" s="58"/>
      <c r="K11" s="58"/>
      <c r="L11" s="438" t="s">
        <v>181</v>
      </c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</row>
    <row r="12" spans="1:23" ht="12.75">
      <c r="A12" s="85"/>
      <c r="B12" s="442"/>
      <c r="C12" s="442"/>
      <c r="D12" s="442"/>
      <c r="E12" s="442"/>
      <c r="F12" s="442"/>
      <c r="G12" s="442"/>
      <c r="H12" s="442"/>
      <c r="I12" s="443"/>
      <c r="J12" s="81"/>
      <c r="K12" s="81"/>
      <c r="L12" s="379" t="s">
        <v>30</v>
      </c>
      <c r="M12" s="380"/>
      <c r="N12" s="379" t="s">
        <v>31</v>
      </c>
      <c r="O12" s="380"/>
      <c r="P12" s="379" t="s">
        <v>32</v>
      </c>
      <c r="Q12" s="380"/>
      <c r="R12" s="414" t="s">
        <v>414</v>
      </c>
      <c r="S12" s="415"/>
      <c r="T12" s="416" t="s">
        <v>417</v>
      </c>
      <c r="U12" s="417"/>
      <c r="V12" s="402" t="s">
        <v>3</v>
      </c>
      <c r="W12" s="402"/>
    </row>
    <row r="13" spans="1:23" ht="12.75">
      <c r="A13" s="86"/>
      <c r="B13" s="444"/>
      <c r="C13" s="444"/>
      <c r="D13" s="444"/>
      <c r="E13" s="444"/>
      <c r="F13" s="444"/>
      <c r="G13" s="444"/>
      <c r="H13" s="444"/>
      <c r="I13" s="445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9" t="s">
        <v>6</v>
      </c>
      <c r="W13" s="139" t="s">
        <v>5</v>
      </c>
    </row>
    <row r="14" spans="1:23" ht="12.75">
      <c r="A14" s="8" t="s">
        <v>345</v>
      </c>
      <c r="B14" s="430" t="s">
        <v>168</v>
      </c>
      <c r="C14" s="431"/>
      <c r="D14" s="431"/>
      <c r="E14" s="431"/>
      <c r="F14" s="431"/>
      <c r="G14" s="431"/>
      <c r="H14" s="431"/>
      <c r="I14" s="432"/>
      <c r="J14" s="80"/>
      <c r="K14" s="80"/>
      <c r="L14" s="64">
        <v>45</v>
      </c>
      <c r="M14" s="64">
        <v>2</v>
      </c>
      <c r="N14" s="65"/>
      <c r="O14" s="65"/>
      <c r="P14" s="65"/>
      <c r="Q14" s="65"/>
      <c r="R14" s="65">
        <f>L14+N14+P14</f>
        <v>45</v>
      </c>
      <c r="S14" s="65">
        <f>M14+O14+Q14</f>
        <v>2</v>
      </c>
      <c r="T14" s="66">
        <v>0</v>
      </c>
      <c r="U14" s="66">
        <v>0</v>
      </c>
      <c r="V14" s="191">
        <f>R14-T14</f>
        <v>45</v>
      </c>
      <c r="W14" s="191">
        <f>S14-U14</f>
        <v>2</v>
      </c>
    </row>
    <row r="15" spans="1:23" ht="12.75">
      <c r="A15" s="8"/>
      <c r="B15" s="427"/>
      <c r="C15" s="428"/>
      <c r="D15" s="428"/>
      <c r="E15" s="428"/>
      <c r="F15" s="428"/>
      <c r="G15" s="428"/>
      <c r="H15" s="428"/>
      <c r="I15" s="429"/>
      <c r="J15" s="80"/>
      <c r="K15" s="80"/>
      <c r="L15" s="50"/>
      <c r="M15" s="50"/>
      <c r="N15" s="48"/>
      <c r="O15" s="48"/>
      <c r="P15" s="48"/>
      <c r="Q15" s="48"/>
      <c r="R15" s="65">
        <f>L15+N15+P15</f>
        <v>0</v>
      </c>
      <c r="S15" s="65">
        <f>M15+O15+Q15</f>
        <v>0</v>
      </c>
      <c r="T15" s="49"/>
      <c r="U15" s="49"/>
      <c r="V15" s="191">
        <f>R15-T15</f>
        <v>0</v>
      </c>
      <c r="W15" s="191">
        <f>S15-U15</f>
        <v>0</v>
      </c>
    </row>
    <row r="16" spans="1:23" s="168" customFormat="1" ht="12.75" customHeight="1">
      <c r="A16" s="426" t="s">
        <v>4</v>
      </c>
      <c r="B16" s="426"/>
      <c r="C16" s="426"/>
      <c r="D16" s="426"/>
      <c r="E16" s="426"/>
      <c r="F16" s="426"/>
      <c r="G16" s="426"/>
      <c r="H16" s="426"/>
      <c r="I16" s="426"/>
      <c r="J16" s="169"/>
      <c r="K16" s="169"/>
      <c r="L16" s="170">
        <f aca="true" t="shared" si="1" ref="L16:W16">SUM(L14:L15)</f>
        <v>45</v>
      </c>
      <c r="M16" s="170">
        <f t="shared" si="1"/>
        <v>2</v>
      </c>
      <c r="N16" s="170">
        <f t="shared" si="1"/>
        <v>0</v>
      </c>
      <c r="O16" s="170">
        <f t="shared" si="1"/>
        <v>0</v>
      </c>
      <c r="P16" s="170">
        <f t="shared" si="1"/>
        <v>0</v>
      </c>
      <c r="Q16" s="170">
        <f t="shared" si="1"/>
        <v>0</v>
      </c>
      <c r="R16" s="170">
        <f t="shared" si="1"/>
        <v>45</v>
      </c>
      <c r="S16" s="170">
        <f t="shared" si="1"/>
        <v>2</v>
      </c>
      <c r="T16" s="171">
        <f t="shared" si="1"/>
        <v>0</v>
      </c>
      <c r="U16" s="171">
        <f t="shared" si="1"/>
        <v>0</v>
      </c>
      <c r="V16" s="188">
        <f t="shared" si="1"/>
        <v>45</v>
      </c>
      <c r="W16" s="188">
        <f t="shared" si="1"/>
        <v>2</v>
      </c>
    </row>
    <row r="17" spans="1:23" ht="12.75">
      <c r="A17" s="71"/>
      <c r="B17" s="427" t="s">
        <v>169</v>
      </c>
      <c r="C17" s="428"/>
      <c r="D17" s="428"/>
      <c r="E17" s="428"/>
      <c r="F17" s="428"/>
      <c r="G17" s="428"/>
      <c r="H17" s="428"/>
      <c r="I17" s="429"/>
      <c r="J17" s="80"/>
      <c r="K17" s="80"/>
      <c r="L17" s="64"/>
      <c r="M17" s="64"/>
      <c r="N17" s="65"/>
      <c r="O17" s="65"/>
      <c r="P17" s="65"/>
      <c r="Q17" s="65"/>
      <c r="R17" s="65">
        <f>L17+N17+P17</f>
        <v>0</v>
      </c>
      <c r="S17" s="65">
        <f>M17+O17+Q17</f>
        <v>0</v>
      </c>
      <c r="T17" s="66"/>
      <c r="U17" s="66"/>
      <c r="V17" s="191">
        <f>R17-T17</f>
        <v>0</v>
      </c>
      <c r="W17" s="191">
        <f>S17-U17</f>
        <v>0</v>
      </c>
    </row>
    <row r="18" spans="1:23" ht="12.75">
      <c r="A18" s="10"/>
      <c r="B18" s="427"/>
      <c r="C18" s="428"/>
      <c r="D18" s="428"/>
      <c r="E18" s="428"/>
      <c r="F18" s="428"/>
      <c r="G18" s="428"/>
      <c r="H18" s="428"/>
      <c r="I18" s="429"/>
      <c r="J18" s="80"/>
      <c r="K18" s="80"/>
      <c r="L18" s="50"/>
      <c r="M18" s="50"/>
      <c r="N18" s="48"/>
      <c r="O18" s="48"/>
      <c r="P18" s="48"/>
      <c r="Q18" s="48"/>
      <c r="R18" s="65">
        <f>L18+N18+P18</f>
        <v>0</v>
      </c>
      <c r="S18" s="65">
        <f>M18+O18+Q18</f>
        <v>0</v>
      </c>
      <c r="T18" s="49"/>
      <c r="U18" s="49"/>
      <c r="V18" s="191">
        <f>R18-T18</f>
        <v>0</v>
      </c>
      <c r="W18" s="191">
        <f>S18-U18</f>
        <v>0</v>
      </c>
    </row>
    <row r="19" spans="1:23" s="168" customFormat="1" ht="12.75" customHeight="1">
      <c r="A19" s="426" t="s">
        <v>4</v>
      </c>
      <c r="B19" s="426"/>
      <c r="C19" s="426"/>
      <c r="D19" s="426"/>
      <c r="E19" s="426"/>
      <c r="F19" s="426"/>
      <c r="G19" s="426"/>
      <c r="H19" s="426"/>
      <c r="I19" s="426"/>
      <c r="J19" s="169"/>
      <c r="K19" s="169"/>
      <c r="L19" s="170">
        <f aca="true" t="shared" si="2" ref="L19:W19">SUM(L17:L18)</f>
        <v>0</v>
      </c>
      <c r="M19" s="170">
        <f t="shared" si="2"/>
        <v>0</v>
      </c>
      <c r="N19" s="170">
        <f t="shared" si="2"/>
        <v>0</v>
      </c>
      <c r="O19" s="170">
        <f t="shared" si="2"/>
        <v>0</v>
      </c>
      <c r="P19" s="170">
        <f t="shared" si="2"/>
        <v>0</v>
      </c>
      <c r="Q19" s="170">
        <f t="shared" si="2"/>
        <v>0</v>
      </c>
      <c r="R19" s="170">
        <f t="shared" si="2"/>
        <v>0</v>
      </c>
      <c r="S19" s="170">
        <f t="shared" si="2"/>
        <v>0</v>
      </c>
      <c r="T19" s="171">
        <f t="shared" si="2"/>
        <v>0</v>
      </c>
      <c r="U19" s="171">
        <f t="shared" si="2"/>
        <v>0</v>
      </c>
      <c r="V19" s="188">
        <f t="shared" si="2"/>
        <v>0</v>
      </c>
      <c r="W19" s="188">
        <f t="shared" si="2"/>
        <v>0</v>
      </c>
    </row>
  </sheetData>
  <mergeCells count="26">
    <mergeCell ref="A16:I16"/>
    <mergeCell ref="A19:I19"/>
    <mergeCell ref="B5:I5"/>
    <mergeCell ref="B14:I15"/>
    <mergeCell ref="B17:I18"/>
    <mergeCell ref="B11:I13"/>
    <mergeCell ref="T12:U12"/>
    <mergeCell ref="V12:W12"/>
    <mergeCell ref="L11:W11"/>
    <mergeCell ref="D6:E6"/>
    <mergeCell ref="N6:O6"/>
    <mergeCell ref="L12:M12"/>
    <mergeCell ref="N12:O12"/>
    <mergeCell ref="P12:Q12"/>
    <mergeCell ref="R12:S12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6"/>
  <sheetViews>
    <sheetView showGridLines="0" zoomScale="115" zoomScaleNormal="115" workbookViewId="0" topLeftCell="A16">
      <selection activeCell="R33" activeCellId="2" sqref="B18 H18 R33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6.28125" style="0" hidden="1" customWidth="1"/>
    <col min="11" max="11" width="5.42187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124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289</v>
      </c>
      <c r="B8" s="50">
        <v>119</v>
      </c>
      <c r="C8" s="50">
        <v>5</v>
      </c>
      <c r="D8" s="49">
        <v>125</v>
      </c>
      <c r="E8" s="49">
        <v>5</v>
      </c>
      <c r="F8" s="119">
        <f>B8-D8</f>
        <v>-6</v>
      </c>
      <c r="G8" s="119">
        <f>C8-E8</f>
        <v>0</v>
      </c>
      <c r="H8" s="50">
        <v>94</v>
      </c>
      <c r="I8" s="50">
        <v>5</v>
      </c>
      <c r="J8" s="60">
        <v>131</v>
      </c>
      <c r="K8" s="60">
        <v>6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418</v>
      </c>
      <c r="B9" s="48">
        <v>41</v>
      </c>
      <c r="C9" s="48">
        <v>2</v>
      </c>
      <c r="D9" s="49">
        <v>46</v>
      </c>
      <c r="E9" s="49">
        <v>2</v>
      </c>
      <c r="F9" s="119">
        <f aca="true" t="shared" si="0" ref="F9:F17">B9-D9</f>
        <v>-5</v>
      </c>
      <c r="G9" s="119">
        <f aca="true" t="shared" si="1" ref="G9:G17">C9-E9</f>
        <v>0</v>
      </c>
      <c r="H9" s="50">
        <v>47</v>
      </c>
      <c r="I9" s="50">
        <v>2</v>
      </c>
      <c r="J9" s="60">
        <v>51</v>
      </c>
      <c r="K9" s="60">
        <v>3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351</v>
      </c>
      <c r="B10" s="48">
        <v>23</v>
      </c>
      <c r="C10" s="48">
        <v>1</v>
      </c>
      <c r="D10" s="49">
        <v>37</v>
      </c>
      <c r="E10" s="49">
        <v>2</v>
      </c>
      <c r="F10" s="119">
        <f>B10-D10</f>
        <v>-14</v>
      </c>
      <c r="G10" s="119">
        <f>C10-E10</f>
        <v>-1</v>
      </c>
      <c r="H10" s="50">
        <v>25</v>
      </c>
      <c r="I10" s="50">
        <v>1</v>
      </c>
      <c r="J10" s="60">
        <v>19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358</v>
      </c>
      <c r="B11" s="48">
        <v>67</v>
      </c>
      <c r="C11" s="48">
        <v>3</v>
      </c>
      <c r="D11" s="49">
        <v>90</v>
      </c>
      <c r="E11" s="49">
        <v>4</v>
      </c>
      <c r="F11" s="119">
        <f t="shared" si="0"/>
        <v>-23</v>
      </c>
      <c r="G11" s="119">
        <f t="shared" si="1"/>
        <v>-1</v>
      </c>
      <c r="H11" s="50">
        <v>78</v>
      </c>
      <c r="I11" s="50">
        <v>3</v>
      </c>
      <c r="J11" s="60">
        <v>77</v>
      </c>
      <c r="K11" s="60">
        <v>4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288</v>
      </c>
      <c r="B12" s="48">
        <v>39</v>
      </c>
      <c r="C12" s="48">
        <v>2</v>
      </c>
      <c r="D12" s="49">
        <v>44</v>
      </c>
      <c r="E12" s="49">
        <v>2</v>
      </c>
      <c r="F12" s="119">
        <f t="shared" si="0"/>
        <v>-5</v>
      </c>
      <c r="G12" s="119">
        <f t="shared" si="1"/>
        <v>0</v>
      </c>
      <c r="H12" s="50">
        <v>38</v>
      </c>
      <c r="I12" s="50">
        <v>2</v>
      </c>
      <c r="J12" s="60">
        <v>43</v>
      </c>
      <c r="K12" s="60">
        <v>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247" t="s">
        <v>398</v>
      </c>
      <c r="B13" s="48">
        <v>41</v>
      </c>
      <c r="C13" s="48">
        <v>2</v>
      </c>
      <c r="D13" s="49">
        <v>69</v>
      </c>
      <c r="E13" s="49">
        <v>3</v>
      </c>
      <c r="F13" s="119">
        <f aca="true" t="shared" si="2" ref="F13:G15">B13-D13</f>
        <v>-28</v>
      </c>
      <c r="G13" s="119">
        <f t="shared" si="2"/>
        <v>-1</v>
      </c>
      <c r="H13" s="50">
        <v>64</v>
      </c>
      <c r="I13" s="50">
        <v>3</v>
      </c>
      <c r="J13" s="60">
        <v>48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362</v>
      </c>
      <c r="B14" s="48">
        <v>40</v>
      </c>
      <c r="C14" s="48">
        <v>2</v>
      </c>
      <c r="D14" s="49">
        <v>65</v>
      </c>
      <c r="E14" s="49">
        <v>3</v>
      </c>
      <c r="F14" s="119">
        <f t="shared" si="2"/>
        <v>-25</v>
      </c>
      <c r="G14" s="119">
        <f t="shared" si="2"/>
        <v>-1</v>
      </c>
      <c r="H14" s="50">
        <v>59</v>
      </c>
      <c r="I14" s="50">
        <v>3</v>
      </c>
      <c r="J14" s="60">
        <v>66</v>
      </c>
      <c r="K14" s="60">
        <v>3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295</v>
      </c>
      <c r="B15" s="48">
        <v>47</v>
      </c>
      <c r="C15" s="48">
        <v>2</v>
      </c>
      <c r="D15" s="49">
        <v>57</v>
      </c>
      <c r="E15" s="49">
        <v>3</v>
      </c>
      <c r="F15" s="119">
        <f t="shared" si="2"/>
        <v>-10</v>
      </c>
      <c r="G15" s="119">
        <f t="shared" si="2"/>
        <v>-1</v>
      </c>
      <c r="H15" s="50">
        <v>58</v>
      </c>
      <c r="I15" s="50">
        <v>3</v>
      </c>
      <c r="J15" s="60">
        <v>45</v>
      </c>
      <c r="K15" s="60">
        <v>2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371</v>
      </c>
      <c r="B16" s="48">
        <v>50</v>
      </c>
      <c r="C16" s="48">
        <v>2</v>
      </c>
      <c r="D16" s="49">
        <v>69</v>
      </c>
      <c r="E16" s="49">
        <v>3</v>
      </c>
      <c r="F16" s="119">
        <f t="shared" si="0"/>
        <v>-19</v>
      </c>
      <c r="G16" s="119">
        <f t="shared" si="1"/>
        <v>-1</v>
      </c>
      <c r="H16" s="50">
        <v>61</v>
      </c>
      <c r="I16" s="50">
        <v>3</v>
      </c>
      <c r="J16" s="60">
        <v>71</v>
      </c>
      <c r="K16" s="60">
        <v>3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372</v>
      </c>
      <c r="B17" s="48">
        <v>94</v>
      </c>
      <c r="C17" s="48">
        <v>4</v>
      </c>
      <c r="D17" s="49">
        <v>124</v>
      </c>
      <c r="E17" s="49">
        <v>5</v>
      </c>
      <c r="F17" s="119">
        <f t="shared" si="0"/>
        <v>-30</v>
      </c>
      <c r="G17" s="119">
        <f t="shared" si="1"/>
        <v>-1</v>
      </c>
      <c r="H17" s="50">
        <v>96</v>
      </c>
      <c r="I17" s="50">
        <v>4</v>
      </c>
      <c r="J17" s="60">
        <v>79</v>
      </c>
      <c r="K17" s="60">
        <v>3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s="168" customFormat="1" ht="12.75">
      <c r="A18" s="167" t="s">
        <v>4</v>
      </c>
      <c r="B18" s="159">
        <f aca="true" t="shared" si="3" ref="B18:I18">SUM(B8:B17)</f>
        <v>561</v>
      </c>
      <c r="C18" s="159">
        <f t="shared" si="3"/>
        <v>25</v>
      </c>
      <c r="D18" s="160">
        <f t="shared" si="3"/>
        <v>726</v>
      </c>
      <c r="E18" s="160">
        <f t="shared" si="3"/>
        <v>32</v>
      </c>
      <c r="F18" s="119">
        <f t="shared" si="3"/>
        <v>-165</v>
      </c>
      <c r="G18" s="119">
        <f t="shared" si="3"/>
        <v>-7</v>
      </c>
      <c r="H18" s="161">
        <f t="shared" si="3"/>
        <v>620</v>
      </c>
      <c r="I18" s="161">
        <f t="shared" si="3"/>
        <v>29</v>
      </c>
      <c r="J18" s="162">
        <f>SUM(J8:J17)</f>
        <v>630</v>
      </c>
      <c r="K18" s="162">
        <f>SUM(K8:K17)</f>
        <v>29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87"/>
      <c r="W18" s="187"/>
    </row>
    <row r="19" spans="1:23" ht="12.75">
      <c r="A19" s="84"/>
      <c r="B19" s="440" t="s">
        <v>182</v>
      </c>
      <c r="C19" s="440"/>
      <c r="D19" s="440"/>
      <c r="E19" s="440"/>
      <c r="F19" s="440"/>
      <c r="G19" s="440"/>
      <c r="H19" s="440"/>
      <c r="I19" s="441"/>
      <c r="J19" s="58"/>
      <c r="K19" s="58"/>
      <c r="L19" s="438" t="s">
        <v>181</v>
      </c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</row>
    <row r="20" spans="1:23" ht="12.75">
      <c r="A20" s="85"/>
      <c r="B20" s="442"/>
      <c r="C20" s="442"/>
      <c r="D20" s="442"/>
      <c r="E20" s="442"/>
      <c r="F20" s="442"/>
      <c r="G20" s="442"/>
      <c r="H20" s="442"/>
      <c r="I20" s="443"/>
      <c r="J20" s="81"/>
      <c r="K20" s="81"/>
      <c r="L20" s="379" t="s">
        <v>30</v>
      </c>
      <c r="M20" s="380"/>
      <c r="N20" s="379" t="s">
        <v>31</v>
      </c>
      <c r="O20" s="380"/>
      <c r="P20" s="379" t="s">
        <v>32</v>
      </c>
      <c r="Q20" s="380"/>
      <c r="R20" s="414" t="s">
        <v>414</v>
      </c>
      <c r="S20" s="415"/>
      <c r="T20" s="416" t="s">
        <v>417</v>
      </c>
      <c r="U20" s="417"/>
      <c r="V20" s="402" t="s">
        <v>3</v>
      </c>
      <c r="W20" s="402"/>
    </row>
    <row r="21" spans="1:23" ht="12.75">
      <c r="A21" s="86"/>
      <c r="B21" s="444"/>
      <c r="C21" s="444"/>
      <c r="D21" s="444"/>
      <c r="E21" s="444"/>
      <c r="F21" s="444"/>
      <c r="G21" s="444"/>
      <c r="H21" s="444"/>
      <c r="I21" s="445"/>
      <c r="J21" s="83"/>
      <c r="K21" s="83"/>
      <c r="L21" s="6" t="s">
        <v>6</v>
      </c>
      <c r="M21" s="6" t="s">
        <v>5</v>
      </c>
      <c r="N21" s="6" t="s">
        <v>6</v>
      </c>
      <c r="O21" s="6" t="s">
        <v>5</v>
      </c>
      <c r="P21" s="6" t="s">
        <v>6</v>
      </c>
      <c r="Q21" s="6" t="s">
        <v>5</v>
      </c>
      <c r="R21" s="7" t="s">
        <v>6</v>
      </c>
      <c r="S21" s="7" t="s">
        <v>5</v>
      </c>
      <c r="T21" s="5" t="s">
        <v>6</v>
      </c>
      <c r="U21" s="5" t="s">
        <v>5</v>
      </c>
      <c r="V21" s="139" t="s">
        <v>6</v>
      </c>
      <c r="W21" s="139" t="s">
        <v>5</v>
      </c>
    </row>
    <row r="22" spans="1:23" ht="12.75">
      <c r="A22" s="63" t="s">
        <v>203</v>
      </c>
      <c r="B22" s="430" t="s">
        <v>183</v>
      </c>
      <c r="C22" s="431"/>
      <c r="D22" s="431"/>
      <c r="E22" s="431"/>
      <c r="F22" s="431"/>
      <c r="G22" s="431"/>
      <c r="H22" s="431"/>
      <c r="I22" s="432"/>
      <c r="J22" s="80"/>
      <c r="K22" s="80"/>
      <c r="L22" s="64">
        <v>114</v>
      </c>
      <c r="M22" s="64">
        <v>5</v>
      </c>
      <c r="N22" s="64">
        <v>86</v>
      </c>
      <c r="O22" s="64">
        <v>4</v>
      </c>
      <c r="P22" s="64">
        <v>118</v>
      </c>
      <c r="Q22" s="64">
        <v>6</v>
      </c>
      <c r="R22" s="65">
        <f aca="true" t="shared" si="4" ref="R22:S26">L22+N22+P22</f>
        <v>318</v>
      </c>
      <c r="S22" s="65">
        <f t="shared" si="4"/>
        <v>15</v>
      </c>
      <c r="T22" s="66">
        <v>294</v>
      </c>
      <c r="U22" s="66">
        <v>15</v>
      </c>
      <c r="V22" s="191">
        <f aca="true" t="shared" si="5" ref="V22:W26">R22-T22</f>
        <v>24</v>
      </c>
      <c r="W22" s="191">
        <f t="shared" si="5"/>
        <v>0</v>
      </c>
    </row>
    <row r="23" spans="1:23" ht="12.75">
      <c r="A23" s="9" t="s">
        <v>418</v>
      </c>
      <c r="B23" s="427"/>
      <c r="C23" s="428"/>
      <c r="D23" s="428"/>
      <c r="E23" s="428"/>
      <c r="F23" s="428"/>
      <c r="G23" s="428"/>
      <c r="H23" s="428"/>
      <c r="I23" s="429"/>
      <c r="J23" s="80"/>
      <c r="K23" s="80"/>
      <c r="L23" s="50">
        <v>56</v>
      </c>
      <c r="M23" s="50">
        <v>3</v>
      </c>
      <c r="N23" s="48">
        <v>51</v>
      </c>
      <c r="O23" s="48">
        <v>3</v>
      </c>
      <c r="P23" s="48">
        <v>62</v>
      </c>
      <c r="Q23" s="48">
        <v>3</v>
      </c>
      <c r="R23" s="65">
        <f t="shared" si="4"/>
        <v>169</v>
      </c>
      <c r="S23" s="65">
        <f t="shared" si="4"/>
        <v>9</v>
      </c>
      <c r="T23" s="49">
        <v>202</v>
      </c>
      <c r="U23" s="49">
        <v>9</v>
      </c>
      <c r="V23" s="191">
        <f t="shared" si="5"/>
        <v>-33</v>
      </c>
      <c r="W23" s="191">
        <f t="shared" si="5"/>
        <v>0</v>
      </c>
    </row>
    <row r="24" spans="1:23" ht="12.75">
      <c r="A24" s="10" t="s">
        <v>351</v>
      </c>
      <c r="B24" s="427"/>
      <c r="C24" s="428"/>
      <c r="D24" s="428"/>
      <c r="E24" s="428"/>
      <c r="F24" s="428"/>
      <c r="G24" s="428"/>
      <c r="H24" s="428"/>
      <c r="I24" s="429"/>
      <c r="J24" s="80"/>
      <c r="K24" s="80"/>
      <c r="L24" s="50">
        <v>21</v>
      </c>
      <c r="M24" s="50">
        <v>1</v>
      </c>
      <c r="N24" s="48">
        <v>30</v>
      </c>
      <c r="O24" s="48">
        <v>2</v>
      </c>
      <c r="P24" s="48">
        <v>22</v>
      </c>
      <c r="Q24" s="48">
        <v>1</v>
      </c>
      <c r="R24" s="65">
        <f t="shared" si="4"/>
        <v>73</v>
      </c>
      <c r="S24" s="65">
        <f t="shared" si="4"/>
        <v>4</v>
      </c>
      <c r="T24" s="49">
        <v>82</v>
      </c>
      <c r="U24" s="49">
        <v>4</v>
      </c>
      <c r="V24" s="191">
        <f t="shared" si="5"/>
        <v>-9</v>
      </c>
      <c r="W24" s="191">
        <f t="shared" si="5"/>
        <v>0</v>
      </c>
    </row>
    <row r="25" spans="1:23" ht="12.75">
      <c r="A25" s="10" t="s">
        <v>358</v>
      </c>
      <c r="B25" s="427"/>
      <c r="C25" s="428"/>
      <c r="D25" s="428"/>
      <c r="E25" s="428"/>
      <c r="F25" s="428"/>
      <c r="G25" s="428"/>
      <c r="H25" s="428"/>
      <c r="I25" s="429"/>
      <c r="J25" s="80"/>
      <c r="K25" s="80"/>
      <c r="L25" s="50">
        <v>71</v>
      </c>
      <c r="M25" s="50">
        <v>3</v>
      </c>
      <c r="N25" s="48">
        <v>55</v>
      </c>
      <c r="O25" s="48">
        <v>3</v>
      </c>
      <c r="P25" s="48">
        <v>71</v>
      </c>
      <c r="Q25" s="48">
        <v>4</v>
      </c>
      <c r="R25" s="65">
        <f t="shared" si="4"/>
        <v>197</v>
      </c>
      <c r="S25" s="65">
        <f t="shared" si="4"/>
        <v>10</v>
      </c>
      <c r="T25" s="49">
        <v>197</v>
      </c>
      <c r="U25" s="49">
        <v>10</v>
      </c>
      <c r="V25" s="191">
        <f t="shared" si="5"/>
        <v>0</v>
      </c>
      <c r="W25" s="191">
        <f t="shared" si="5"/>
        <v>0</v>
      </c>
    </row>
    <row r="26" spans="1:23" ht="12.75">
      <c r="A26" s="11" t="s">
        <v>288</v>
      </c>
      <c r="B26" s="427"/>
      <c r="C26" s="428"/>
      <c r="D26" s="428"/>
      <c r="E26" s="428"/>
      <c r="F26" s="428"/>
      <c r="G26" s="428"/>
      <c r="H26" s="428"/>
      <c r="I26" s="429"/>
      <c r="J26" s="80"/>
      <c r="K26" s="80"/>
      <c r="L26" s="50">
        <v>50</v>
      </c>
      <c r="M26" s="50">
        <v>2</v>
      </c>
      <c r="N26" s="48">
        <v>37</v>
      </c>
      <c r="O26" s="48">
        <v>2</v>
      </c>
      <c r="P26" s="48">
        <v>38</v>
      </c>
      <c r="Q26" s="48">
        <v>2</v>
      </c>
      <c r="R26" s="65">
        <f t="shared" si="4"/>
        <v>125</v>
      </c>
      <c r="S26" s="65">
        <f t="shared" si="4"/>
        <v>6</v>
      </c>
      <c r="T26" s="49">
        <v>122</v>
      </c>
      <c r="U26" s="49">
        <v>6</v>
      </c>
      <c r="V26" s="191">
        <f t="shared" si="5"/>
        <v>3</v>
      </c>
      <c r="W26" s="191">
        <f t="shared" si="5"/>
        <v>0</v>
      </c>
    </row>
    <row r="27" spans="1:23" ht="12.75">
      <c r="A27" s="247" t="s">
        <v>398</v>
      </c>
      <c r="B27" s="427"/>
      <c r="C27" s="428"/>
      <c r="D27" s="428"/>
      <c r="E27" s="428"/>
      <c r="F27" s="428"/>
      <c r="G27" s="428"/>
      <c r="H27" s="428"/>
      <c r="I27" s="429"/>
      <c r="J27" s="80"/>
      <c r="K27" s="80"/>
      <c r="L27" s="68">
        <v>48</v>
      </c>
      <c r="M27" s="68">
        <v>3</v>
      </c>
      <c r="N27" s="69">
        <v>59</v>
      </c>
      <c r="O27" s="69">
        <v>3</v>
      </c>
      <c r="P27" s="69">
        <v>57</v>
      </c>
      <c r="Q27" s="69">
        <v>3</v>
      </c>
      <c r="R27" s="65">
        <f aca="true" t="shared" si="6" ref="R27:S31">L27+N27+P27</f>
        <v>164</v>
      </c>
      <c r="S27" s="65">
        <f t="shared" si="6"/>
        <v>9</v>
      </c>
      <c r="T27" s="70">
        <v>164</v>
      </c>
      <c r="U27" s="70">
        <v>8</v>
      </c>
      <c r="V27" s="191">
        <f aca="true" t="shared" si="7" ref="V27:W31">R27-T27</f>
        <v>0</v>
      </c>
      <c r="W27" s="191">
        <f t="shared" si="7"/>
        <v>1</v>
      </c>
    </row>
    <row r="28" spans="1:23" ht="12.75">
      <c r="A28" s="247" t="s">
        <v>362</v>
      </c>
      <c r="B28" s="427"/>
      <c r="C28" s="428"/>
      <c r="D28" s="428"/>
      <c r="E28" s="428"/>
      <c r="F28" s="428"/>
      <c r="G28" s="428"/>
      <c r="H28" s="428"/>
      <c r="I28" s="429"/>
      <c r="J28" s="80"/>
      <c r="K28" s="80"/>
      <c r="L28" s="68">
        <v>61</v>
      </c>
      <c r="M28" s="68">
        <v>3</v>
      </c>
      <c r="N28" s="69">
        <v>46</v>
      </c>
      <c r="O28" s="69">
        <v>2</v>
      </c>
      <c r="P28" s="69">
        <v>54</v>
      </c>
      <c r="Q28" s="69">
        <v>3</v>
      </c>
      <c r="R28" s="65">
        <f t="shared" si="6"/>
        <v>161</v>
      </c>
      <c r="S28" s="65">
        <f t="shared" si="6"/>
        <v>8</v>
      </c>
      <c r="T28" s="70">
        <v>175</v>
      </c>
      <c r="U28" s="70">
        <v>8</v>
      </c>
      <c r="V28" s="191">
        <f t="shared" si="7"/>
        <v>-14</v>
      </c>
      <c r="W28" s="191">
        <f t="shared" si="7"/>
        <v>0</v>
      </c>
    </row>
    <row r="29" spans="1:23" ht="12.75">
      <c r="A29" s="10" t="s">
        <v>381</v>
      </c>
      <c r="B29" s="427"/>
      <c r="C29" s="428"/>
      <c r="D29" s="428"/>
      <c r="E29" s="428"/>
      <c r="F29" s="428"/>
      <c r="G29" s="428"/>
      <c r="H29" s="428"/>
      <c r="I29" s="429"/>
      <c r="J29" s="80"/>
      <c r="K29" s="80"/>
      <c r="L29" s="50"/>
      <c r="M29" s="50"/>
      <c r="N29" s="48"/>
      <c r="O29" s="48"/>
      <c r="P29" s="48"/>
      <c r="Q29" s="48"/>
      <c r="R29" s="65">
        <f t="shared" si="6"/>
        <v>0</v>
      </c>
      <c r="S29" s="65">
        <f t="shared" si="6"/>
        <v>0</v>
      </c>
      <c r="T29" s="49">
        <v>18</v>
      </c>
      <c r="U29" s="49">
        <v>1</v>
      </c>
      <c r="V29" s="191">
        <f t="shared" si="7"/>
        <v>-18</v>
      </c>
      <c r="W29" s="191">
        <f t="shared" si="7"/>
        <v>-1</v>
      </c>
    </row>
    <row r="30" spans="1:23" ht="12.75">
      <c r="A30" s="247" t="s">
        <v>295</v>
      </c>
      <c r="B30" s="427"/>
      <c r="C30" s="428"/>
      <c r="D30" s="428"/>
      <c r="E30" s="428"/>
      <c r="F30" s="428"/>
      <c r="G30" s="428"/>
      <c r="H30" s="428"/>
      <c r="I30" s="429"/>
      <c r="J30" s="80"/>
      <c r="K30" s="80"/>
      <c r="L30" s="68">
        <v>36</v>
      </c>
      <c r="M30" s="68">
        <v>2</v>
      </c>
      <c r="N30" s="69">
        <v>52</v>
      </c>
      <c r="O30" s="69">
        <v>3</v>
      </c>
      <c r="P30" s="69">
        <v>60</v>
      </c>
      <c r="Q30" s="69">
        <v>3</v>
      </c>
      <c r="R30" s="65">
        <f t="shared" si="6"/>
        <v>148</v>
      </c>
      <c r="S30" s="65">
        <f t="shared" si="6"/>
        <v>8</v>
      </c>
      <c r="T30" s="70">
        <v>154</v>
      </c>
      <c r="U30" s="70">
        <v>8</v>
      </c>
      <c r="V30" s="191">
        <f t="shared" si="7"/>
        <v>-6</v>
      </c>
      <c r="W30" s="191">
        <f t="shared" si="7"/>
        <v>0</v>
      </c>
    </row>
    <row r="31" spans="1:23" ht="12.75">
      <c r="A31" s="247" t="s">
        <v>371</v>
      </c>
      <c r="B31" s="427"/>
      <c r="C31" s="428"/>
      <c r="D31" s="428"/>
      <c r="E31" s="428"/>
      <c r="F31" s="428"/>
      <c r="G31" s="428"/>
      <c r="H31" s="428"/>
      <c r="I31" s="429"/>
      <c r="J31" s="80"/>
      <c r="K31" s="80"/>
      <c r="L31" s="68">
        <v>57</v>
      </c>
      <c r="M31" s="68">
        <v>3</v>
      </c>
      <c r="N31" s="69">
        <v>32</v>
      </c>
      <c r="O31" s="69">
        <v>2</v>
      </c>
      <c r="P31" s="69">
        <v>82</v>
      </c>
      <c r="Q31" s="69">
        <v>4</v>
      </c>
      <c r="R31" s="65">
        <f t="shared" si="6"/>
        <v>171</v>
      </c>
      <c r="S31" s="65">
        <f t="shared" si="6"/>
        <v>9</v>
      </c>
      <c r="T31" s="70">
        <v>171</v>
      </c>
      <c r="U31" s="70">
        <v>9</v>
      </c>
      <c r="V31" s="191">
        <f t="shared" si="7"/>
        <v>0</v>
      </c>
      <c r="W31" s="191">
        <f t="shared" si="7"/>
        <v>0</v>
      </c>
    </row>
    <row r="32" spans="1:23" ht="13.5" customHeight="1">
      <c r="A32" s="67" t="s">
        <v>372</v>
      </c>
      <c r="B32" s="427"/>
      <c r="C32" s="428"/>
      <c r="D32" s="428"/>
      <c r="E32" s="428"/>
      <c r="F32" s="428"/>
      <c r="G32" s="428"/>
      <c r="H32" s="428"/>
      <c r="I32" s="429"/>
      <c r="J32" s="80"/>
      <c r="K32" s="80"/>
      <c r="L32" s="68">
        <v>69</v>
      </c>
      <c r="M32" s="68">
        <v>3</v>
      </c>
      <c r="N32" s="69">
        <v>61</v>
      </c>
      <c r="O32" s="69">
        <v>3</v>
      </c>
      <c r="P32" s="69">
        <v>64</v>
      </c>
      <c r="Q32" s="69">
        <v>3</v>
      </c>
      <c r="R32" s="65">
        <f>L32+N32+P32</f>
        <v>194</v>
      </c>
      <c r="S32" s="65">
        <f>M32+O32+Q32</f>
        <v>9</v>
      </c>
      <c r="T32" s="70">
        <v>204</v>
      </c>
      <c r="U32" s="70">
        <v>9</v>
      </c>
      <c r="V32" s="191">
        <f>R32-T32</f>
        <v>-10</v>
      </c>
      <c r="W32" s="191">
        <f>S32-U32</f>
        <v>0</v>
      </c>
    </row>
    <row r="33" spans="1:23" s="168" customFormat="1" ht="12.75" customHeight="1">
      <c r="A33" s="426" t="s">
        <v>4</v>
      </c>
      <c r="B33" s="426"/>
      <c r="C33" s="426"/>
      <c r="D33" s="426"/>
      <c r="E33" s="426"/>
      <c r="F33" s="426"/>
      <c r="G33" s="426"/>
      <c r="H33" s="426"/>
      <c r="I33" s="426"/>
      <c r="J33" s="169"/>
      <c r="K33" s="169"/>
      <c r="L33" s="170">
        <f aca="true" t="shared" si="8" ref="L33:W33">SUM(L22:L32)</f>
        <v>583</v>
      </c>
      <c r="M33" s="170">
        <f t="shared" si="8"/>
        <v>28</v>
      </c>
      <c r="N33" s="170">
        <f t="shared" si="8"/>
        <v>509</v>
      </c>
      <c r="O33" s="170">
        <f t="shared" si="8"/>
        <v>27</v>
      </c>
      <c r="P33" s="170">
        <f t="shared" si="8"/>
        <v>628</v>
      </c>
      <c r="Q33" s="170">
        <f t="shared" si="8"/>
        <v>32</v>
      </c>
      <c r="R33" s="170">
        <f t="shared" si="8"/>
        <v>1720</v>
      </c>
      <c r="S33" s="170">
        <f t="shared" si="8"/>
        <v>87</v>
      </c>
      <c r="T33" s="171">
        <f t="shared" si="8"/>
        <v>1783</v>
      </c>
      <c r="U33" s="171">
        <f t="shared" si="8"/>
        <v>87</v>
      </c>
      <c r="V33" s="188">
        <f t="shared" si="8"/>
        <v>-63</v>
      </c>
      <c r="W33" s="188">
        <f t="shared" si="8"/>
        <v>0</v>
      </c>
    </row>
    <row r="34" spans="1:23" ht="12.75">
      <c r="A34" s="71"/>
      <c r="B34" s="427" t="s">
        <v>159</v>
      </c>
      <c r="C34" s="428"/>
      <c r="D34" s="428"/>
      <c r="E34" s="428"/>
      <c r="F34" s="428"/>
      <c r="G34" s="428"/>
      <c r="H34" s="428"/>
      <c r="I34" s="429"/>
      <c r="J34" s="80"/>
      <c r="K34" s="80"/>
      <c r="L34" s="64"/>
      <c r="M34" s="64"/>
      <c r="N34" s="65"/>
      <c r="O34" s="65"/>
      <c r="P34" s="65"/>
      <c r="Q34" s="65"/>
      <c r="R34" s="65"/>
      <c r="S34" s="65"/>
      <c r="T34" s="66"/>
      <c r="U34" s="66"/>
      <c r="V34" s="191"/>
      <c r="W34" s="191"/>
    </row>
    <row r="35" spans="1:23" ht="12.75">
      <c r="A35" s="10"/>
      <c r="B35" s="427"/>
      <c r="C35" s="428"/>
      <c r="D35" s="428"/>
      <c r="E35" s="428"/>
      <c r="F35" s="428"/>
      <c r="G35" s="428"/>
      <c r="H35" s="428"/>
      <c r="I35" s="429"/>
      <c r="J35" s="80"/>
      <c r="K35" s="80"/>
      <c r="L35" s="50"/>
      <c r="M35" s="50"/>
      <c r="N35" s="48"/>
      <c r="O35" s="48"/>
      <c r="P35" s="48"/>
      <c r="Q35" s="48"/>
      <c r="R35" s="48"/>
      <c r="S35" s="48"/>
      <c r="T35" s="49"/>
      <c r="U35" s="49"/>
      <c r="V35" s="119"/>
      <c r="W35" s="119"/>
    </row>
    <row r="36" spans="1:23" s="168" customFormat="1" ht="12.75" customHeight="1">
      <c r="A36" s="426" t="s">
        <v>4</v>
      </c>
      <c r="B36" s="426"/>
      <c r="C36" s="426"/>
      <c r="D36" s="426"/>
      <c r="E36" s="426"/>
      <c r="F36" s="426"/>
      <c r="G36" s="426"/>
      <c r="H36" s="426"/>
      <c r="I36" s="426"/>
      <c r="J36" s="169"/>
      <c r="K36" s="169"/>
      <c r="L36" s="170">
        <f aca="true" t="shared" si="9" ref="L36:W36">SUM(L34:L35)</f>
        <v>0</v>
      </c>
      <c r="M36" s="170">
        <f t="shared" si="9"/>
        <v>0</v>
      </c>
      <c r="N36" s="170">
        <f t="shared" si="9"/>
        <v>0</v>
      </c>
      <c r="O36" s="170">
        <f t="shared" si="9"/>
        <v>0</v>
      </c>
      <c r="P36" s="170">
        <f t="shared" si="9"/>
        <v>0</v>
      </c>
      <c r="Q36" s="170">
        <f t="shared" si="9"/>
        <v>0</v>
      </c>
      <c r="R36" s="170">
        <f t="shared" si="9"/>
        <v>0</v>
      </c>
      <c r="S36" s="170">
        <f t="shared" si="9"/>
        <v>0</v>
      </c>
      <c r="T36" s="171">
        <f t="shared" si="9"/>
        <v>0</v>
      </c>
      <c r="U36" s="171">
        <f t="shared" si="9"/>
        <v>0</v>
      </c>
      <c r="V36" s="188">
        <f t="shared" si="9"/>
        <v>0</v>
      </c>
      <c r="W36" s="188">
        <f t="shared" si="9"/>
        <v>0</v>
      </c>
    </row>
  </sheetData>
  <mergeCells count="26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20:U20"/>
    <mergeCell ref="V20:W20"/>
    <mergeCell ref="L19:W19"/>
    <mergeCell ref="D6:E6"/>
    <mergeCell ref="N6:O6"/>
    <mergeCell ref="L20:M20"/>
    <mergeCell ref="N20:O20"/>
    <mergeCell ref="P20:Q20"/>
    <mergeCell ref="R20:S20"/>
    <mergeCell ref="J6:K6"/>
    <mergeCell ref="A33:I33"/>
    <mergeCell ref="A36:I36"/>
    <mergeCell ref="B5:I5"/>
    <mergeCell ref="B22:I32"/>
    <mergeCell ref="B34:I35"/>
    <mergeCell ref="B19:I21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115" zoomScaleNormal="115" workbookViewId="0" topLeftCell="A28">
      <selection activeCell="H11" sqref="H11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421875" style="0" hidden="1" customWidth="1"/>
    <col min="11" max="11" width="7.003906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9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125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9" customHeight="1">
      <c r="A4" s="45"/>
      <c r="B4" s="45"/>
      <c r="C4" s="45"/>
      <c r="D4" s="45"/>
      <c r="E4" s="45"/>
      <c r="F4" s="193"/>
      <c r="G4" s="19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93"/>
      <c r="W4" s="193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9" t="s">
        <v>395</v>
      </c>
      <c r="B8" s="48">
        <v>211</v>
      </c>
      <c r="C8" s="48">
        <v>8</v>
      </c>
      <c r="D8" s="49">
        <v>269</v>
      </c>
      <c r="E8" s="49">
        <v>11</v>
      </c>
      <c r="F8" s="119">
        <f aca="true" t="shared" si="0" ref="F8:F28">B8-D8</f>
        <v>-58</v>
      </c>
      <c r="G8" s="119">
        <f aca="true" t="shared" si="1" ref="G8:G28">C8-E8</f>
        <v>-3</v>
      </c>
      <c r="H8" s="50">
        <v>214</v>
      </c>
      <c r="I8" s="50">
        <v>10</v>
      </c>
      <c r="J8" s="60">
        <v>192</v>
      </c>
      <c r="K8" s="60">
        <v>8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8" t="s">
        <v>290</v>
      </c>
      <c r="B9" s="48">
        <v>88</v>
      </c>
      <c r="C9" s="48">
        <v>3</v>
      </c>
      <c r="D9" s="49">
        <v>123</v>
      </c>
      <c r="E9" s="49">
        <v>5</v>
      </c>
      <c r="F9" s="119">
        <f t="shared" si="0"/>
        <v>-35</v>
      </c>
      <c r="G9" s="119">
        <f t="shared" si="1"/>
        <v>-2</v>
      </c>
      <c r="H9" s="50">
        <v>108</v>
      </c>
      <c r="I9" s="50">
        <v>5</v>
      </c>
      <c r="J9" s="60">
        <v>155</v>
      </c>
      <c r="K9" s="60">
        <v>7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27</v>
      </c>
      <c r="B10" s="48">
        <v>48</v>
      </c>
      <c r="C10" s="48">
        <v>2</v>
      </c>
      <c r="D10" s="49">
        <v>47</v>
      </c>
      <c r="E10" s="49">
        <v>2</v>
      </c>
      <c r="F10" s="119">
        <f t="shared" si="0"/>
        <v>1</v>
      </c>
      <c r="G10" s="119">
        <f t="shared" si="1"/>
        <v>0</v>
      </c>
      <c r="H10" s="50">
        <v>46</v>
      </c>
      <c r="I10" s="50">
        <v>2</v>
      </c>
      <c r="J10" s="60">
        <v>56</v>
      </c>
      <c r="K10" s="60">
        <v>3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330</v>
      </c>
      <c r="B11" s="48">
        <v>163</v>
      </c>
      <c r="C11" s="48">
        <v>7</v>
      </c>
      <c r="D11" s="49">
        <v>162</v>
      </c>
      <c r="E11" s="49">
        <v>7</v>
      </c>
      <c r="F11" s="119">
        <f t="shared" si="0"/>
        <v>1</v>
      </c>
      <c r="G11" s="119">
        <f t="shared" si="1"/>
        <v>0</v>
      </c>
      <c r="H11" s="50">
        <v>151</v>
      </c>
      <c r="I11" s="50">
        <v>7</v>
      </c>
      <c r="J11" s="60">
        <v>159</v>
      </c>
      <c r="K11" s="60">
        <v>7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9" t="s">
        <v>418</v>
      </c>
      <c r="B12" s="48">
        <v>82</v>
      </c>
      <c r="C12" s="48">
        <v>4</v>
      </c>
      <c r="D12" s="49">
        <v>90</v>
      </c>
      <c r="E12" s="49">
        <v>4</v>
      </c>
      <c r="F12" s="119">
        <f t="shared" si="0"/>
        <v>-8</v>
      </c>
      <c r="G12" s="119">
        <f t="shared" si="1"/>
        <v>0</v>
      </c>
      <c r="H12" s="50">
        <v>92</v>
      </c>
      <c r="I12" s="50">
        <v>4</v>
      </c>
      <c r="J12" s="60">
        <v>67</v>
      </c>
      <c r="K12" s="60">
        <v>3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333</v>
      </c>
      <c r="B13" s="48">
        <v>210</v>
      </c>
      <c r="C13" s="48">
        <v>8</v>
      </c>
      <c r="D13" s="49">
        <v>224</v>
      </c>
      <c r="E13" s="49">
        <v>9</v>
      </c>
      <c r="F13" s="119">
        <f t="shared" si="0"/>
        <v>-14</v>
      </c>
      <c r="G13" s="119">
        <f t="shared" si="1"/>
        <v>-1</v>
      </c>
      <c r="H13" s="50">
        <v>186</v>
      </c>
      <c r="I13" s="50">
        <v>9</v>
      </c>
      <c r="J13" s="60">
        <v>157</v>
      </c>
      <c r="K13" s="60">
        <v>7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20</v>
      </c>
      <c r="B14" s="48">
        <v>90</v>
      </c>
      <c r="C14" s="48">
        <v>4</v>
      </c>
      <c r="D14" s="49">
        <v>88</v>
      </c>
      <c r="E14" s="49">
        <v>3</v>
      </c>
      <c r="F14" s="119">
        <f t="shared" si="0"/>
        <v>2</v>
      </c>
      <c r="G14" s="119">
        <f t="shared" si="1"/>
        <v>1</v>
      </c>
      <c r="H14" s="50">
        <v>72</v>
      </c>
      <c r="I14" s="50">
        <v>3</v>
      </c>
      <c r="J14" s="60">
        <v>63</v>
      </c>
      <c r="K14" s="60">
        <v>3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10" t="s">
        <v>351</v>
      </c>
      <c r="B15" s="48">
        <v>53</v>
      </c>
      <c r="C15" s="48">
        <v>2</v>
      </c>
      <c r="D15" s="49">
        <v>58</v>
      </c>
      <c r="E15" s="49">
        <v>2</v>
      </c>
      <c r="F15" s="119">
        <f t="shared" si="0"/>
        <v>-5</v>
      </c>
      <c r="G15" s="119">
        <f t="shared" si="1"/>
        <v>0</v>
      </c>
      <c r="H15" s="50">
        <v>59</v>
      </c>
      <c r="I15" s="50">
        <v>2</v>
      </c>
      <c r="J15" s="60">
        <v>45</v>
      </c>
      <c r="K15" s="60">
        <v>2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11" t="s">
        <v>354</v>
      </c>
      <c r="B16" s="48">
        <v>53</v>
      </c>
      <c r="C16" s="48">
        <v>2</v>
      </c>
      <c r="D16" s="49">
        <v>54</v>
      </c>
      <c r="E16" s="49">
        <v>2</v>
      </c>
      <c r="F16" s="119">
        <f t="shared" si="0"/>
        <v>-1</v>
      </c>
      <c r="G16" s="119">
        <f t="shared" si="1"/>
        <v>0</v>
      </c>
      <c r="H16" s="50">
        <v>41</v>
      </c>
      <c r="I16" s="50">
        <v>2</v>
      </c>
      <c r="J16" s="60">
        <v>39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11" t="s">
        <v>358</v>
      </c>
      <c r="B17" s="48">
        <v>81</v>
      </c>
      <c r="C17" s="48">
        <v>4</v>
      </c>
      <c r="D17" s="49">
        <v>95</v>
      </c>
      <c r="E17" s="49">
        <v>4</v>
      </c>
      <c r="F17" s="119">
        <f>B17-D17</f>
        <v>-14</v>
      </c>
      <c r="G17" s="119">
        <f>C17-E17</f>
        <v>0</v>
      </c>
      <c r="H17" s="50">
        <v>84</v>
      </c>
      <c r="I17" s="50">
        <v>4</v>
      </c>
      <c r="J17" s="60">
        <v>87</v>
      </c>
      <c r="K17" s="60">
        <v>4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288</v>
      </c>
      <c r="B18" s="48">
        <v>51</v>
      </c>
      <c r="C18" s="48">
        <v>2</v>
      </c>
      <c r="D18" s="49">
        <v>63</v>
      </c>
      <c r="E18" s="49">
        <v>3</v>
      </c>
      <c r="F18" s="119">
        <f t="shared" si="0"/>
        <v>-12</v>
      </c>
      <c r="G18" s="119">
        <f t="shared" si="1"/>
        <v>-1</v>
      </c>
      <c r="H18" s="50">
        <v>61</v>
      </c>
      <c r="I18" s="50">
        <v>3</v>
      </c>
      <c r="J18" s="60">
        <v>53</v>
      </c>
      <c r="K18" s="60">
        <v>2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ht="12.75">
      <c r="A19" s="247" t="s">
        <v>398</v>
      </c>
      <c r="B19" s="48">
        <v>85</v>
      </c>
      <c r="C19" s="48">
        <v>3</v>
      </c>
      <c r="D19" s="49">
        <v>97</v>
      </c>
      <c r="E19" s="49">
        <v>4</v>
      </c>
      <c r="F19" s="119">
        <f aca="true" t="shared" si="2" ref="F19:G26">B19-D19</f>
        <v>-12</v>
      </c>
      <c r="G19" s="119">
        <f t="shared" si="2"/>
        <v>-1</v>
      </c>
      <c r="H19" s="50">
        <v>92</v>
      </c>
      <c r="I19" s="50">
        <v>4</v>
      </c>
      <c r="J19" s="60">
        <v>68</v>
      </c>
      <c r="K19" s="60">
        <v>3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7"/>
      <c r="W19" s="187"/>
    </row>
    <row r="20" spans="1:23" ht="12.75">
      <c r="A20" s="8" t="s">
        <v>362</v>
      </c>
      <c r="B20" s="48">
        <v>47</v>
      </c>
      <c r="C20" s="48">
        <v>2</v>
      </c>
      <c r="D20" s="49">
        <v>61</v>
      </c>
      <c r="E20" s="49">
        <v>3</v>
      </c>
      <c r="F20" s="119">
        <f t="shared" si="2"/>
        <v>-14</v>
      </c>
      <c r="G20" s="119">
        <f t="shared" si="2"/>
        <v>-1</v>
      </c>
      <c r="H20" s="50">
        <v>58</v>
      </c>
      <c r="I20" s="50">
        <v>3</v>
      </c>
      <c r="J20" s="60">
        <v>66</v>
      </c>
      <c r="K20" s="60">
        <v>3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87"/>
      <c r="W20" s="187"/>
    </row>
    <row r="21" spans="1:23" ht="12.75">
      <c r="A21" s="8" t="s">
        <v>15</v>
      </c>
      <c r="B21" s="48">
        <v>61</v>
      </c>
      <c r="C21" s="48">
        <v>3</v>
      </c>
      <c r="D21" s="49">
        <v>60</v>
      </c>
      <c r="E21" s="49">
        <v>3</v>
      </c>
      <c r="F21" s="119">
        <f aca="true" t="shared" si="3" ref="F21:G24">B21-D21</f>
        <v>1</v>
      </c>
      <c r="G21" s="119">
        <f t="shared" si="3"/>
        <v>0</v>
      </c>
      <c r="H21" s="50">
        <v>63</v>
      </c>
      <c r="I21" s="50">
        <v>3</v>
      </c>
      <c r="J21" s="60">
        <v>76</v>
      </c>
      <c r="K21" s="60">
        <v>3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87"/>
      <c r="W21" s="187"/>
    </row>
    <row r="22" spans="1:23" ht="12.75">
      <c r="A22" s="8" t="s">
        <v>367</v>
      </c>
      <c r="B22" s="48">
        <v>31</v>
      </c>
      <c r="C22" s="48">
        <v>1</v>
      </c>
      <c r="D22" s="49">
        <v>31</v>
      </c>
      <c r="E22" s="49">
        <v>1</v>
      </c>
      <c r="F22" s="119">
        <f t="shared" si="3"/>
        <v>0</v>
      </c>
      <c r="G22" s="119">
        <f t="shared" si="3"/>
        <v>0</v>
      </c>
      <c r="H22" s="50">
        <v>29</v>
      </c>
      <c r="I22" s="50">
        <v>1</v>
      </c>
      <c r="J22" s="60">
        <v>24</v>
      </c>
      <c r="K22" s="60">
        <v>1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87"/>
      <c r="W22" s="187"/>
    </row>
    <row r="23" spans="1:23" ht="12.75">
      <c r="A23" s="10" t="s">
        <v>381</v>
      </c>
      <c r="B23" s="48"/>
      <c r="C23" s="48"/>
      <c r="D23" s="49">
        <v>15</v>
      </c>
      <c r="E23" s="49">
        <v>0</v>
      </c>
      <c r="F23" s="119">
        <f t="shared" si="3"/>
        <v>-15</v>
      </c>
      <c r="G23" s="119">
        <f t="shared" si="3"/>
        <v>0</v>
      </c>
      <c r="H23" s="50"/>
      <c r="I23" s="50"/>
      <c r="J23" s="60">
        <v>12</v>
      </c>
      <c r="K23" s="60">
        <v>0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187"/>
      <c r="W23" s="187"/>
    </row>
    <row r="24" spans="1:23" ht="12.75">
      <c r="A24" s="8" t="s">
        <v>370</v>
      </c>
      <c r="B24" s="48">
        <v>74</v>
      </c>
      <c r="C24" s="48">
        <v>3</v>
      </c>
      <c r="D24" s="49">
        <v>68</v>
      </c>
      <c r="E24" s="49">
        <v>3</v>
      </c>
      <c r="F24" s="119">
        <f t="shared" si="3"/>
        <v>6</v>
      </c>
      <c r="G24" s="119">
        <f t="shared" si="3"/>
        <v>0</v>
      </c>
      <c r="H24" s="50">
        <v>55</v>
      </c>
      <c r="I24" s="50">
        <v>3</v>
      </c>
      <c r="J24" s="60">
        <v>64</v>
      </c>
      <c r="K24" s="60">
        <v>3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187"/>
      <c r="W24" s="187"/>
    </row>
    <row r="25" spans="1:23" ht="12.75">
      <c r="A25" s="8" t="s">
        <v>295</v>
      </c>
      <c r="B25" s="48">
        <v>102</v>
      </c>
      <c r="C25" s="48">
        <v>4</v>
      </c>
      <c r="D25" s="49">
        <v>100</v>
      </c>
      <c r="E25" s="49">
        <v>4</v>
      </c>
      <c r="F25" s="119">
        <f t="shared" si="2"/>
        <v>2</v>
      </c>
      <c r="G25" s="119">
        <f t="shared" si="2"/>
        <v>0</v>
      </c>
      <c r="H25" s="50">
        <v>85</v>
      </c>
      <c r="I25" s="50">
        <v>4</v>
      </c>
      <c r="J25" s="60">
        <v>101</v>
      </c>
      <c r="K25" s="60">
        <v>4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187"/>
      <c r="W25" s="187"/>
    </row>
    <row r="26" spans="1:23" ht="12.75">
      <c r="A26" s="8" t="s">
        <v>297</v>
      </c>
      <c r="B26" s="48">
        <v>83</v>
      </c>
      <c r="C26" s="48">
        <v>3</v>
      </c>
      <c r="D26" s="49">
        <v>96</v>
      </c>
      <c r="E26" s="49">
        <v>5</v>
      </c>
      <c r="F26" s="119">
        <f t="shared" si="2"/>
        <v>-13</v>
      </c>
      <c r="G26" s="119">
        <f t="shared" si="2"/>
        <v>-2</v>
      </c>
      <c r="H26" s="50">
        <v>89</v>
      </c>
      <c r="I26" s="50">
        <v>4</v>
      </c>
      <c r="J26" s="60">
        <v>97</v>
      </c>
      <c r="K26" s="60">
        <v>4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187"/>
      <c r="W26" s="187"/>
    </row>
    <row r="27" spans="1:23" ht="12.75">
      <c r="A27" s="8" t="s">
        <v>371</v>
      </c>
      <c r="B27" s="48">
        <v>57</v>
      </c>
      <c r="C27" s="48">
        <v>2</v>
      </c>
      <c r="D27" s="49">
        <v>80</v>
      </c>
      <c r="E27" s="49">
        <v>3</v>
      </c>
      <c r="F27" s="119">
        <f>B27-D27</f>
        <v>-23</v>
      </c>
      <c r="G27" s="119">
        <f>C27-E27</f>
        <v>-1</v>
      </c>
      <c r="H27" s="50">
        <v>56</v>
      </c>
      <c r="I27" s="50">
        <v>3</v>
      </c>
      <c r="J27" s="60">
        <v>36</v>
      </c>
      <c r="K27" s="60">
        <v>2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187"/>
      <c r="W27" s="187"/>
    </row>
    <row r="28" spans="1:23" ht="12.75">
      <c r="A28" s="8" t="s">
        <v>372</v>
      </c>
      <c r="B28" s="48">
        <v>87</v>
      </c>
      <c r="C28" s="48">
        <v>3</v>
      </c>
      <c r="D28" s="49">
        <v>79</v>
      </c>
      <c r="E28" s="49">
        <v>3</v>
      </c>
      <c r="F28" s="119">
        <f t="shared" si="0"/>
        <v>8</v>
      </c>
      <c r="G28" s="119">
        <f t="shared" si="1"/>
        <v>0</v>
      </c>
      <c r="H28" s="50">
        <v>69</v>
      </c>
      <c r="I28" s="50">
        <v>3</v>
      </c>
      <c r="J28" s="60">
        <v>97</v>
      </c>
      <c r="K28" s="60">
        <v>4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87"/>
      <c r="W28" s="187"/>
    </row>
    <row r="29" spans="1:23" s="168" customFormat="1" ht="12.75">
      <c r="A29" s="167" t="s">
        <v>4</v>
      </c>
      <c r="B29" s="159">
        <f aca="true" t="shared" si="4" ref="B29:K29">SUM(B8:B28)</f>
        <v>1757</v>
      </c>
      <c r="C29" s="159">
        <f t="shared" si="4"/>
        <v>70</v>
      </c>
      <c r="D29" s="160">
        <f t="shared" si="4"/>
        <v>1960</v>
      </c>
      <c r="E29" s="160">
        <f t="shared" si="4"/>
        <v>81</v>
      </c>
      <c r="F29" s="119">
        <f t="shared" si="4"/>
        <v>-203</v>
      </c>
      <c r="G29" s="119">
        <f t="shared" si="4"/>
        <v>-11</v>
      </c>
      <c r="H29" s="161">
        <f t="shared" si="4"/>
        <v>1710</v>
      </c>
      <c r="I29" s="161">
        <f t="shared" si="4"/>
        <v>79</v>
      </c>
      <c r="J29" s="162">
        <f t="shared" si="4"/>
        <v>1714</v>
      </c>
      <c r="K29" s="162">
        <f t="shared" si="4"/>
        <v>75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87"/>
      <c r="W29" s="187"/>
    </row>
    <row r="30" spans="1:23" ht="12.75">
      <c r="A30" s="84"/>
      <c r="B30" s="440" t="s">
        <v>182</v>
      </c>
      <c r="C30" s="440"/>
      <c r="D30" s="440"/>
      <c r="E30" s="440"/>
      <c r="F30" s="440"/>
      <c r="G30" s="440"/>
      <c r="H30" s="440"/>
      <c r="I30" s="441"/>
      <c r="J30" s="58"/>
      <c r="K30" s="58"/>
      <c r="L30" s="438" t="s">
        <v>181</v>
      </c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</row>
    <row r="31" spans="1:23" ht="12.75">
      <c r="A31" s="85"/>
      <c r="B31" s="442"/>
      <c r="C31" s="442"/>
      <c r="D31" s="442"/>
      <c r="E31" s="442"/>
      <c r="F31" s="442"/>
      <c r="G31" s="442"/>
      <c r="H31" s="442"/>
      <c r="I31" s="443"/>
      <c r="J31" s="81"/>
      <c r="K31" s="81"/>
      <c r="L31" s="379" t="s">
        <v>30</v>
      </c>
      <c r="M31" s="380"/>
      <c r="N31" s="379" t="s">
        <v>31</v>
      </c>
      <c r="O31" s="380"/>
      <c r="P31" s="379" t="s">
        <v>32</v>
      </c>
      <c r="Q31" s="380"/>
      <c r="R31" s="414" t="s">
        <v>414</v>
      </c>
      <c r="S31" s="415"/>
      <c r="T31" s="416" t="s">
        <v>417</v>
      </c>
      <c r="U31" s="417"/>
      <c r="V31" s="402" t="s">
        <v>3</v>
      </c>
      <c r="W31" s="402"/>
    </row>
    <row r="32" spans="1:23" ht="12.75">
      <c r="A32" s="86"/>
      <c r="B32" s="444"/>
      <c r="C32" s="444"/>
      <c r="D32" s="444"/>
      <c r="E32" s="444"/>
      <c r="F32" s="444"/>
      <c r="G32" s="444"/>
      <c r="H32" s="444"/>
      <c r="I32" s="445"/>
      <c r="J32" s="83"/>
      <c r="K32" s="83"/>
      <c r="L32" s="6" t="s">
        <v>6</v>
      </c>
      <c r="M32" s="6" t="s">
        <v>5</v>
      </c>
      <c r="N32" s="6" t="s">
        <v>6</v>
      </c>
      <c r="O32" s="6" t="s">
        <v>5</v>
      </c>
      <c r="P32" s="6" t="s">
        <v>6</v>
      </c>
      <c r="Q32" s="6" t="s">
        <v>5</v>
      </c>
      <c r="R32" s="7" t="s">
        <v>6</v>
      </c>
      <c r="S32" s="7" t="s">
        <v>5</v>
      </c>
      <c r="T32" s="5" t="s">
        <v>6</v>
      </c>
      <c r="U32" s="5" t="s">
        <v>5</v>
      </c>
      <c r="V32" s="139" t="s">
        <v>6</v>
      </c>
      <c r="W32" s="139" t="s">
        <v>5</v>
      </c>
    </row>
    <row r="33" spans="1:23" ht="12.75">
      <c r="A33" s="8" t="s">
        <v>395</v>
      </c>
      <c r="B33" s="427" t="s">
        <v>160</v>
      </c>
      <c r="C33" s="428"/>
      <c r="D33" s="428"/>
      <c r="E33" s="428"/>
      <c r="F33" s="428"/>
      <c r="G33" s="428"/>
      <c r="H33" s="428"/>
      <c r="I33" s="429"/>
      <c r="J33" s="80"/>
      <c r="K33" s="80"/>
      <c r="L33" s="50">
        <v>49</v>
      </c>
      <c r="M33" s="50">
        <v>2</v>
      </c>
      <c r="N33" s="48">
        <v>99</v>
      </c>
      <c r="O33" s="48">
        <v>5</v>
      </c>
      <c r="P33" s="48">
        <v>104</v>
      </c>
      <c r="Q33" s="48">
        <v>6</v>
      </c>
      <c r="R33" s="65">
        <f aca="true" t="shared" si="5" ref="R33:S43">L33+N33+P33</f>
        <v>252</v>
      </c>
      <c r="S33" s="65">
        <f t="shared" si="5"/>
        <v>13</v>
      </c>
      <c r="T33" s="49">
        <v>235</v>
      </c>
      <c r="U33" s="49">
        <v>12</v>
      </c>
      <c r="V33" s="191">
        <f aca="true" t="shared" si="6" ref="V33:V43">R33-T33</f>
        <v>17</v>
      </c>
      <c r="W33" s="191">
        <f aca="true" t="shared" si="7" ref="W33:W43">S33-U33</f>
        <v>1</v>
      </c>
    </row>
    <row r="34" spans="1:23" ht="12.75">
      <c r="A34" s="10" t="s">
        <v>290</v>
      </c>
      <c r="B34" s="427"/>
      <c r="C34" s="428"/>
      <c r="D34" s="428"/>
      <c r="E34" s="428"/>
      <c r="F34" s="428"/>
      <c r="G34" s="428"/>
      <c r="H34" s="428"/>
      <c r="I34" s="429"/>
      <c r="J34" s="80"/>
      <c r="K34" s="80"/>
      <c r="L34" s="50">
        <v>52</v>
      </c>
      <c r="M34" s="50">
        <v>2</v>
      </c>
      <c r="N34" s="48">
        <v>26</v>
      </c>
      <c r="O34" s="48">
        <v>1</v>
      </c>
      <c r="P34" s="48">
        <v>46</v>
      </c>
      <c r="Q34" s="48">
        <v>2</v>
      </c>
      <c r="R34" s="65">
        <f t="shared" si="5"/>
        <v>124</v>
      </c>
      <c r="S34" s="65">
        <f t="shared" si="5"/>
        <v>5</v>
      </c>
      <c r="T34" s="49">
        <v>117</v>
      </c>
      <c r="U34" s="49">
        <v>5</v>
      </c>
      <c r="V34" s="191">
        <f t="shared" si="6"/>
        <v>7</v>
      </c>
      <c r="W34" s="191">
        <f t="shared" si="7"/>
        <v>0</v>
      </c>
    </row>
    <row r="35" spans="1:23" ht="12.75">
      <c r="A35" s="11" t="s">
        <v>27</v>
      </c>
      <c r="B35" s="427"/>
      <c r="C35" s="428"/>
      <c r="D35" s="428"/>
      <c r="E35" s="428"/>
      <c r="F35" s="428"/>
      <c r="G35" s="428"/>
      <c r="H35" s="428"/>
      <c r="I35" s="429"/>
      <c r="J35" s="80"/>
      <c r="K35" s="80"/>
      <c r="L35" s="50">
        <v>36</v>
      </c>
      <c r="M35" s="50">
        <v>2</v>
      </c>
      <c r="N35" s="48">
        <v>25</v>
      </c>
      <c r="O35" s="48">
        <v>1</v>
      </c>
      <c r="P35" s="48">
        <v>20</v>
      </c>
      <c r="Q35" s="48">
        <v>1</v>
      </c>
      <c r="R35" s="65">
        <f t="shared" si="5"/>
        <v>81</v>
      </c>
      <c r="S35" s="65">
        <f t="shared" si="5"/>
        <v>4</v>
      </c>
      <c r="T35" s="49">
        <v>64</v>
      </c>
      <c r="U35" s="49">
        <v>3</v>
      </c>
      <c r="V35" s="191">
        <f t="shared" si="6"/>
        <v>17</v>
      </c>
      <c r="W35" s="191">
        <f t="shared" si="7"/>
        <v>1</v>
      </c>
    </row>
    <row r="36" spans="1:23" ht="12.75">
      <c r="A36" s="247" t="s">
        <v>330</v>
      </c>
      <c r="B36" s="427"/>
      <c r="C36" s="428"/>
      <c r="D36" s="428"/>
      <c r="E36" s="428"/>
      <c r="F36" s="428"/>
      <c r="G36" s="428"/>
      <c r="H36" s="428"/>
      <c r="I36" s="429"/>
      <c r="J36" s="80"/>
      <c r="K36" s="80"/>
      <c r="L36" s="68">
        <v>89</v>
      </c>
      <c r="M36" s="68">
        <v>4</v>
      </c>
      <c r="N36" s="69">
        <v>78</v>
      </c>
      <c r="O36" s="69">
        <v>3</v>
      </c>
      <c r="P36" s="69">
        <v>51</v>
      </c>
      <c r="Q36" s="69">
        <v>3</v>
      </c>
      <c r="R36" s="65">
        <f t="shared" si="5"/>
        <v>218</v>
      </c>
      <c r="S36" s="65">
        <f t="shared" si="5"/>
        <v>10</v>
      </c>
      <c r="T36" s="70">
        <v>201</v>
      </c>
      <c r="U36" s="70">
        <v>9</v>
      </c>
      <c r="V36" s="191">
        <f t="shared" si="6"/>
        <v>17</v>
      </c>
      <c r="W36" s="191">
        <f t="shared" si="7"/>
        <v>1</v>
      </c>
    </row>
    <row r="37" spans="1:23" ht="12.75">
      <c r="A37" s="9" t="s">
        <v>418</v>
      </c>
      <c r="B37" s="427"/>
      <c r="C37" s="428"/>
      <c r="D37" s="428"/>
      <c r="E37" s="428"/>
      <c r="F37" s="428"/>
      <c r="G37" s="428"/>
      <c r="H37" s="428"/>
      <c r="I37" s="429"/>
      <c r="J37" s="80"/>
      <c r="K37" s="80"/>
      <c r="L37" s="68">
        <v>50</v>
      </c>
      <c r="M37" s="68">
        <v>2</v>
      </c>
      <c r="N37" s="69">
        <v>36</v>
      </c>
      <c r="O37" s="69">
        <v>2</v>
      </c>
      <c r="P37" s="69">
        <v>58</v>
      </c>
      <c r="Q37" s="69">
        <v>3</v>
      </c>
      <c r="R37" s="65">
        <f t="shared" si="5"/>
        <v>144</v>
      </c>
      <c r="S37" s="65">
        <f t="shared" si="5"/>
        <v>7</v>
      </c>
      <c r="T37" s="70">
        <v>151</v>
      </c>
      <c r="U37" s="70">
        <v>8</v>
      </c>
      <c r="V37" s="191">
        <f t="shared" si="6"/>
        <v>-7</v>
      </c>
      <c r="W37" s="191">
        <f t="shared" si="7"/>
        <v>-1</v>
      </c>
    </row>
    <row r="38" spans="1:23" ht="12.75">
      <c r="A38" s="247" t="s">
        <v>333</v>
      </c>
      <c r="B38" s="427"/>
      <c r="C38" s="428"/>
      <c r="D38" s="428"/>
      <c r="E38" s="428"/>
      <c r="F38" s="428"/>
      <c r="G38" s="428"/>
      <c r="H38" s="428"/>
      <c r="I38" s="429"/>
      <c r="J38" s="80"/>
      <c r="K38" s="80"/>
      <c r="L38" s="68">
        <v>80</v>
      </c>
      <c r="M38" s="68">
        <v>3</v>
      </c>
      <c r="N38" s="69">
        <v>73</v>
      </c>
      <c r="O38" s="69">
        <v>3</v>
      </c>
      <c r="P38" s="69">
        <v>59</v>
      </c>
      <c r="Q38" s="69">
        <v>3</v>
      </c>
      <c r="R38" s="65">
        <f t="shared" si="5"/>
        <v>212</v>
      </c>
      <c r="S38" s="65">
        <f t="shared" si="5"/>
        <v>9</v>
      </c>
      <c r="T38" s="70">
        <v>203</v>
      </c>
      <c r="U38" s="70">
        <v>9</v>
      </c>
      <c r="V38" s="191">
        <f t="shared" si="6"/>
        <v>9</v>
      </c>
      <c r="W38" s="191">
        <f t="shared" si="7"/>
        <v>0</v>
      </c>
    </row>
    <row r="39" spans="1:23" ht="12.75">
      <c r="A39" s="247" t="s">
        <v>20</v>
      </c>
      <c r="B39" s="427"/>
      <c r="C39" s="428"/>
      <c r="D39" s="428"/>
      <c r="E39" s="428"/>
      <c r="F39" s="428"/>
      <c r="G39" s="428"/>
      <c r="H39" s="428"/>
      <c r="I39" s="429"/>
      <c r="J39" s="80"/>
      <c r="K39" s="80"/>
      <c r="L39" s="68">
        <v>31</v>
      </c>
      <c r="M39" s="68">
        <v>1</v>
      </c>
      <c r="N39" s="69">
        <v>21</v>
      </c>
      <c r="O39" s="69">
        <v>1</v>
      </c>
      <c r="P39" s="69">
        <v>19</v>
      </c>
      <c r="Q39" s="69">
        <v>1</v>
      </c>
      <c r="R39" s="65">
        <f aca="true" t="shared" si="8" ref="R39:S42">L39+N39+P39</f>
        <v>71</v>
      </c>
      <c r="S39" s="65">
        <f t="shared" si="8"/>
        <v>3</v>
      </c>
      <c r="T39" s="70">
        <v>56</v>
      </c>
      <c r="U39" s="70">
        <v>3</v>
      </c>
      <c r="V39" s="191">
        <f t="shared" si="6"/>
        <v>15</v>
      </c>
      <c r="W39" s="191">
        <f t="shared" si="7"/>
        <v>0</v>
      </c>
    </row>
    <row r="40" spans="1:23" ht="12.75">
      <c r="A40" s="10" t="s">
        <v>351</v>
      </c>
      <c r="B40" s="427"/>
      <c r="C40" s="428"/>
      <c r="D40" s="428"/>
      <c r="E40" s="428"/>
      <c r="F40" s="428"/>
      <c r="G40" s="428"/>
      <c r="H40" s="428"/>
      <c r="I40" s="429"/>
      <c r="J40" s="80"/>
      <c r="K40" s="80"/>
      <c r="L40" s="68">
        <v>43</v>
      </c>
      <c r="M40" s="68">
        <v>2</v>
      </c>
      <c r="N40" s="69">
        <v>43</v>
      </c>
      <c r="O40" s="69">
        <v>2</v>
      </c>
      <c r="P40" s="69">
        <v>33</v>
      </c>
      <c r="Q40" s="69">
        <v>2</v>
      </c>
      <c r="R40" s="65">
        <f t="shared" si="8"/>
        <v>119</v>
      </c>
      <c r="S40" s="65">
        <f t="shared" si="8"/>
        <v>6</v>
      </c>
      <c r="T40" s="70">
        <v>134</v>
      </c>
      <c r="U40" s="70">
        <v>6</v>
      </c>
      <c r="V40" s="191">
        <f t="shared" si="6"/>
        <v>-15</v>
      </c>
      <c r="W40" s="191">
        <f t="shared" si="7"/>
        <v>0</v>
      </c>
    </row>
    <row r="41" spans="1:23" ht="12.75">
      <c r="A41" s="11" t="s">
        <v>354</v>
      </c>
      <c r="B41" s="427"/>
      <c r="C41" s="428"/>
      <c r="D41" s="428"/>
      <c r="E41" s="428"/>
      <c r="F41" s="428"/>
      <c r="G41" s="428"/>
      <c r="H41" s="428"/>
      <c r="I41" s="429"/>
      <c r="J41" s="80"/>
      <c r="K41" s="80"/>
      <c r="L41" s="68">
        <v>34</v>
      </c>
      <c r="M41" s="68">
        <v>2</v>
      </c>
      <c r="N41" s="69">
        <v>41</v>
      </c>
      <c r="O41" s="69">
        <v>2</v>
      </c>
      <c r="P41" s="69">
        <v>36</v>
      </c>
      <c r="Q41" s="69">
        <v>2</v>
      </c>
      <c r="R41" s="65">
        <f t="shared" si="8"/>
        <v>111</v>
      </c>
      <c r="S41" s="65">
        <f t="shared" si="8"/>
        <v>6</v>
      </c>
      <c r="T41" s="70">
        <v>119</v>
      </c>
      <c r="U41" s="70">
        <v>6</v>
      </c>
      <c r="V41" s="191">
        <f t="shared" si="6"/>
        <v>-8</v>
      </c>
      <c r="W41" s="191">
        <f t="shared" si="7"/>
        <v>0</v>
      </c>
    </row>
    <row r="42" spans="1:23" ht="12.75">
      <c r="A42" s="247" t="s">
        <v>358</v>
      </c>
      <c r="B42" s="427"/>
      <c r="C42" s="428"/>
      <c r="D42" s="428"/>
      <c r="E42" s="428"/>
      <c r="F42" s="428"/>
      <c r="G42" s="428"/>
      <c r="H42" s="428"/>
      <c r="I42" s="429"/>
      <c r="J42" s="80"/>
      <c r="K42" s="80"/>
      <c r="L42" s="68">
        <v>16</v>
      </c>
      <c r="M42" s="68">
        <v>1</v>
      </c>
      <c r="N42" s="69">
        <v>26</v>
      </c>
      <c r="O42" s="69">
        <v>1</v>
      </c>
      <c r="P42" s="69">
        <v>23</v>
      </c>
      <c r="Q42" s="69">
        <v>1</v>
      </c>
      <c r="R42" s="65">
        <f t="shared" si="8"/>
        <v>65</v>
      </c>
      <c r="S42" s="65">
        <f t="shared" si="8"/>
        <v>3</v>
      </c>
      <c r="T42" s="70">
        <v>84</v>
      </c>
      <c r="U42" s="70">
        <v>4</v>
      </c>
      <c r="V42" s="191">
        <f>R42-T42</f>
        <v>-19</v>
      </c>
      <c r="W42" s="191">
        <f>S42-U42</f>
        <v>-1</v>
      </c>
    </row>
    <row r="43" spans="1:23" ht="13.5" customHeight="1">
      <c r="A43" s="67" t="s">
        <v>288</v>
      </c>
      <c r="B43" s="427"/>
      <c r="C43" s="428"/>
      <c r="D43" s="428"/>
      <c r="E43" s="428"/>
      <c r="F43" s="428"/>
      <c r="G43" s="428"/>
      <c r="H43" s="428"/>
      <c r="I43" s="429"/>
      <c r="J43" s="80"/>
      <c r="K43" s="80"/>
      <c r="L43" s="68">
        <v>49</v>
      </c>
      <c r="M43" s="68">
        <v>2</v>
      </c>
      <c r="N43" s="69">
        <v>34</v>
      </c>
      <c r="O43" s="69">
        <v>2</v>
      </c>
      <c r="P43" s="69">
        <v>35</v>
      </c>
      <c r="Q43" s="69">
        <v>2</v>
      </c>
      <c r="R43" s="65">
        <f t="shared" si="5"/>
        <v>118</v>
      </c>
      <c r="S43" s="65">
        <f t="shared" si="5"/>
        <v>6</v>
      </c>
      <c r="T43" s="70">
        <v>112</v>
      </c>
      <c r="U43" s="70">
        <v>5</v>
      </c>
      <c r="V43" s="191">
        <f t="shared" si="6"/>
        <v>6</v>
      </c>
      <c r="W43" s="191">
        <f t="shared" si="7"/>
        <v>1</v>
      </c>
    </row>
    <row r="44" spans="1:23" ht="13.5" customHeight="1">
      <c r="A44" s="247" t="s">
        <v>398</v>
      </c>
      <c r="B44" s="427"/>
      <c r="C44" s="428"/>
      <c r="D44" s="428"/>
      <c r="E44" s="428"/>
      <c r="F44" s="428"/>
      <c r="G44" s="428"/>
      <c r="H44" s="428"/>
      <c r="I44" s="429"/>
      <c r="J44" s="80"/>
      <c r="K44" s="80"/>
      <c r="L44" s="68">
        <v>64</v>
      </c>
      <c r="M44" s="68">
        <v>3</v>
      </c>
      <c r="N44" s="69">
        <v>63</v>
      </c>
      <c r="O44" s="69">
        <v>3</v>
      </c>
      <c r="P44" s="69">
        <v>61</v>
      </c>
      <c r="Q44" s="69">
        <v>3</v>
      </c>
      <c r="R44" s="65">
        <f aca="true" t="shared" si="9" ref="R44:S52">L44+N44+P44</f>
        <v>188</v>
      </c>
      <c r="S44" s="65">
        <f t="shared" si="9"/>
        <v>9</v>
      </c>
      <c r="T44" s="70">
        <v>186</v>
      </c>
      <c r="U44" s="70">
        <v>9</v>
      </c>
      <c r="V44" s="191">
        <f aca="true" t="shared" si="10" ref="V44:W52">R44-T44</f>
        <v>2</v>
      </c>
      <c r="W44" s="191">
        <f t="shared" si="10"/>
        <v>0</v>
      </c>
    </row>
    <row r="45" spans="1:23" ht="13.5" customHeight="1">
      <c r="A45" s="247" t="s">
        <v>362</v>
      </c>
      <c r="B45" s="427"/>
      <c r="C45" s="428"/>
      <c r="D45" s="428"/>
      <c r="E45" s="428"/>
      <c r="F45" s="428"/>
      <c r="G45" s="428"/>
      <c r="H45" s="428"/>
      <c r="I45" s="429"/>
      <c r="J45" s="80"/>
      <c r="K45" s="80"/>
      <c r="L45" s="68">
        <v>36</v>
      </c>
      <c r="M45" s="68">
        <v>2</v>
      </c>
      <c r="N45" s="69">
        <v>26</v>
      </c>
      <c r="O45" s="69">
        <v>1</v>
      </c>
      <c r="P45" s="69">
        <v>35</v>
      </c>
      <c r="Q45" s="69">
        <v>2</v>
      </c>
      <c r="R45" s="65">
        <f t="shared" si="9"/>
        <v>97</v>
      </c>
      <c r="S45" s="65">
        <f t="shared" si="9"/>
        <v>5</v>
      </c>
      <c r="T45" s="70">
        <v>101</v>
      </c>
      <c r="U45" s="70">
        <v>5</v>
      </c>
      <c r="V45" s="191">
        <f aca="true" t="shared" si="11" ref="V45:W48">R45-T45</f>
        <v>-4</v>
      </c>
      <c r="W45" s="191">
        <f t="shared" si="11"/>
        <v>0</v>
      </c>
    </row>
    <row r="46" spans="1:23" ht="13.5" customHeight="1">
      <c r="A46" s="247" t="s">
        <v>15</v>
      </c>
      <c r="B46" s="427"/>
      <c r="C46" s="428"/>
      <c r="D46" s="428"/>
      <c r="E46" s="428"/>
      <c r="F46" s="428"/>
      <c r="G46" s="428"/>
      <c r="H46" s="428"/>
      <c r="I46" s="429"/>
      <c r="J46" s="80"/>
      <c r="K46" s="80"/>
      <c r="L46" s="68">
        <v>28</v>
      </c>
      <c r="M46" s="68">
        <v>1</v>
      </c>
      <c r="N46" s="69">
        <v>19</v>
      </c>
      <c r="O46" s="69">
        <v>1</v>
      </c>
      <c r="P46" s="69">
        <v>33</v>
      </c>
      <c r="Q46" s="69">
        <v>2</v>
      </c>
      <c r="R46" s="65">
        <f t="shared" si="9"/>
        <v>80</v>
      </c>
      <c r="S46" s="65">
        <f t="shared" si="9"/>
        <v>4</v>
      </c>
      <c r="T46" s="70">
        <v>90</v>
      </c>
      <c r="U46" s="70">
        <v>5</v>
      </c>
      <c r="V46" s="191">
        <f t="shared" si="11"/>
        <v>-10</v>
      </c>
      <c r="W46" s="191">
        <f t="shared" si="11"/>
        <v>-1</v>
      </c>
    </row>
    <row r="47" spans="1:23" ht="13.5" customHeight="1">
      <c r="A47" s="247" t="s">
        <v>367</v>
      </c>
      <c r="B47" s="427"/>
      <c r="C47" s="428"/>
      <c r="D47" s="428"/>
      <c r="E47" s="428"/>
      <c r="F47" s="428"/>
      <c r="G47" s="428"/>
      <c r="H47" s="428"/>
      <c r="I47" s="429"/>
      <c r="J47" s="80"/>
      <c r="K47" s="80"/>
      <c r="L47" s="68">
        <v>20</v>
      </c>
      <c r="M47" s="68">
        <v>1</v>
      </c>
      <c r="N47" s="69">
        <v>30</v>
      </c>
      <c r="O47" s="69">
        <v>2</v>
      </c>
      <c r="P47" s="69">
        <v>22</v>
      </c>
      <c r="Q47" s="69">
        <v>1</v>
      </c>
      <c r="R47" s="65">
        <f t="shared" si="9"/>
        <v>72</v>
      </c>
      <c r="S47" s="65">
        <f t="shared" si="9"/>
        <v>4</v>
      </c>
      <c r="T47" s="70">
        <v>82</v>
      </c>
      <c r="U47" s="70">
        <v>5</v>
      </c>
      <c r="V47" s="191">
        <f t="shared" si="11"/>
        <v>-10</v>
      </c>
      <c r="W47" s="191">
        <f t="shared" si="11"/>
        <v>-1</v>
      </c>
    </row>
    <row r="48" spans="1:23" ht="13.5" customHeight="1">
      <c r="A48" s="247" t="s">
        <v>370</v>
      </c>
      <c r="B48" s="427"/>
      <c r="C48" s="428"/>
      <c r="D48" s="428"/>
      <c r="E48" s="428"/>
      <c r="F48" s="428"/>
      <c r="G48" s="428"/>
      <c r="H48" s="428"/>
      <c r="I48" s="429"/>
      <c r="J48" s="80"/>
      <c r="K48" s="80"/>
      <c r="L48" s="68">
        <v>25</v>
      </c>
      <c r="M48" s="68">
        <v>1</v>
      </c>
      <c r="N48" s="69">
        <v>23</v>
      </c>
      <c r="O48" s="69">
        <v>1</v>
      </c>
      <c r="P48" s="69">
        <v>20</v>
      </c>
      <c r="Q48" s="69">
        <v>1</v>
      </c>
      <c r="R48" s="65">
        <f t="shared" si="9"/>
        <v>68</v>
      </c>
      <c r="S48" s="65">
        <f t="shared" si="9"/>
        <v>3</v>
      </c>
      <c r="T48" s="70">
        <v>60</v>
      </c>
      <c r="U48" s="70">
        <v>3</v>
      </c>
      <c r="V48" s="191">
        <f t="shared" si="11"/>
        <v>8</v>
      </c>
      <c r="W48" s="191">
        <f t="shared" si="11"/>
        <v>0</v>
      </c>
    </row>
    <row r="49" spans="1:23" ht="13.5" customHeight="1">
      <c r="A49" s="67" t="s">
        <v>295</v>
      </c>
      <c r="B49" s="427"/>
      <c r="C49" s="428"/>
      <c r="D49" s="428"/>
      <c r="E49" s="428"/>
      <c r="F49" s="428"/>
      <c r="G49" s="428"/>
      <c r="H49" s="428"/>
      <c r="I49" s="429"/>
      <c r="J49" s="80"/>
      <c r="K49" s="80"/>
      <c r="L49" s="68">
        <v>36</v>
      </c>
      <c r="M49" s="68">
        <v>2</v>
      </c>
      <c r="N49" s="69">
        <v>44</v>
      </c>
      <c r="O49" s="69">
        <v>2</v>
      </c>
      <c r="P49" s="69">
        <v>50</v>
      </c>
      <c r="Q49" s="69">
        <v>3</v>
      </c>
      <c r="R49" s="65">
        <f t="shared" si="9"/>
        <v>130</v>
      </c>
      <c r="S49" s="65">
        <f t="shared" si="9"/>
        <v>7</v>
      </c>
      <c r="T49" s="70">
        <v>109</v>
      </c>
      <c r="U49" s="70">
        <v>6</v>
      </c>
      <c r="V49" s="191">
        <f t="shared" si="10"/>
        <v>21</v>
      </c>
      <c r="W49" s="191">
        <f t="shared" si="10"/>
        <v>1</v>
      </c>
    </row>
    <row r="50" spans="1:23" ht="13.5" customHeight="1">
      <c r="A50" s="247" t="s">
        <v>297</v>
      </c>
      <c r="B50" s="427"/>
      <c r="C50" s="428"/>
      <c r="D50" s="428"/>
      <c r="E50" s="428"/>
      <c r="F50" s="428"/>
      <c r="G50" s="428"/>
      <c r="H50" s="428"/>
      <c r="I50" s="429"/>
      <c r="J50" s="80"/>
      <c r="K50" s="80"/>
      <c r="L50" s="68">
        <v>52</v>
      </c>
      <c r="M50" s="68">
        <v>2</v>
      </c>
      <c r="N50" s="69">
        <v>39</v>
      </c>
      <c r="O50" s="69">
        <v>2</v>
      </c>
      <c r="P50" s="69">
        <v>50</v>
      </c>
      <c r="Q50" s="69">
        <v>2</v>
      </c>
      <c r="R50" s="65">
        <f t="shared" si="9"/>
        <v>141</v>
      </c>
      <c r="S50" s="65">
        <f t="shared" si="9"/>
        <v>6</v>
      </c>
      <c r="T50" s="70">
        <v>144</v>
      </c>
      <c r="U50" s="70">
        <v>6</v>
      </c>
      <c r="V50" s="191">
        <f t="shared" si="10"/>
        <v>-3</v>
      </c>
      <c r="W50" s="191">
        <f t="shared" si="10"/>
        <v>0</v>
      </c>
    </row>
    <row r="51" spans="1:23" ht="13.5" customHeight="1">
      <c r="A51" s="247" t="s">
        <v>371</v>
      </c>
      <c r="B51" s="427"/>
      <c r="C51" s="428"/>
      <c r="D51" s="428"/>
      <c r="E51" s="428"/>
      <c r="F51" s="428"/>
      <c r="G51" s="428"/>
      <c r="H51" s="428"/>
      <c r="I51" s="429"/>
      <c r="J51" s="80"/>
      <c r="K51" s="80"/>
      <c r="L51" s="68">
        <v>30</v>
      </c>
      <c r="M51" s="68">
        <v>1</v>
      </c>
      <c r="N51" s="69">
        <v>31</v>
      </c>
      <c r="O51" s="69">
        <v>1</v>
      </c>
      <c r="P51" s="69">
        <v>47</v>
      </c>
      <c r="Q51" s="69">
        <v>2</v>
      </c>
      <c r="R51" s="65">
        <f t="shared" si="9"/>
        <v>108</v>
      </c>
      <c r="S51" s="65">
        <f t="shared" si="9"/>
        <v>4</v>
      </c>
      <c r="T51" s="70">
        <v>119</v>
      </c>
      <c r="U51" s="70">
        <v>5</v>
      </c>
      <c r="V51" s="191">
        <f t="shared" si="10"/>
        <v>-11</v>
      </c>
      <c r="W51" s="191">
        <f t="shared" si="10"/>
        <v>-1</v>
      </c>
    </row>
    <row r="52" spans="1:23" ht="13.5" customHeight="1">
      <c r="A52" s="67" t="s">
        <v>372</v>
      </c>
      <c r="B52" s="433"/>
      <c r="C52" s="434"/>
      <c r="D52" s="434"/>
      <c r="E52" s="434"/>
      <c r="F52" s="434"/>
      <c r="G52" s="434"/>
      <c r="H52" s="434"/>
      <c r="I52" s="435"/>
      <c r="J52" s="80"/>
      <c r="K52" s="80"/>
      <c r="L52" s="68">
        <v>23</v>
      </c>
      <c r="M52" s="68">
        <v>1</v>
      </c>
      <c r="N52" s="69">
        <v>24</v>
      </c>
      <c r="O52" s="69">
        <v>1</v>
      </c>
      <c r="P52" s="69">
        <v>16</v>
      </c>
      <c r="Q52" s="69">
        <v>1</v>
      </c>
      <c r="R52" s="65">
        <f t="shared" si="9"/>
        <v>63</v>
      </c>
      <c r="S52" s="65">
        <f t="shared" si="9"/>
        <v>3</v>
      </c>
      <c r="T52" s="70">
        <v>56</v>
      </c>
      <c r="U52" s="70">
        <v>3</v>
      </c>
      <c r="V52" s="191">
        <f t="shared" si="10"/>
        <v>7</v>
      </c>
      <c r="W52" s="191">
        <f t="shared" si="10"/>
        <v>0</v>
      </c>
    </row>
    <row r="53" spans="1:23" s="168" customFormat="1" ht="12.75" customHeight="1">
      <c r="A53" s="426" t="s">
        <v>4</v>
      </c>
      <c r="B53" s="426"/>
      <c r="C53" s="426"/>
      <c r="D53" s="426"/>
      <c r="E53" s="426"/>
      <c r="F53" s="426"/>
      <c r="G53" s="426"/>
      <c r="H53" s="426"/>
      <c r="I53" s="426"/>
      <c r="J53" s="169"/>
      <c r="K53" s="169"/>
      <c r="L53" s="170">
        <f aca="true" t="shared" si="12" ref="L53:W53">SUM(L33:L52)</f>
        <v>843</v>
      </c>
      <c r="M53" s="170">
        <f t="shared" si="12"/>
        <v>37</v>
      </c>
      <c r="N53" s="170">
        <f t="shared" si="12"/>
        <v>801</v>
      </c>
      <c r="O53" s="170">
        <f t="shared" si="12"/>
        <v>37</v>
      </c>
      <c r="P53" s="170">
        <f t="shared" si="12"/>
        <v>818</v>
      </c>
      <c r="Q53" s="170">
        <f t="shared" si="12"/>
        <v>43</v>
      </c>
      <c r="R53" s="170">
        <f t="shared" si="12"/>
        <v>2462</v>
      </c>
      <c r="S53" s="170">
        <f t="shared" si="12"/>
        <v>117</v>
      </c>
      <c r="T53" s="171">
        <f t="shared" si="12"/>
        <v>2423</v>
      </c>
      <c r="U53" s="171">
        <f t="shared" si="12"/>
        <v>117</v>
      </c>
      <c r="V53" s="188">
        <f t="shared" si="12"/>
        <v>39</v>
      </c>
      <c r="W53" s="188">
        <f t="shared" si="12"/>
        <v>0</v>
      </c>
    </row>
    <row r="54" spans="1:23" ht="12.75">
      <c r="A54" s="8" t="s">
        <v>395</v>
      </c>
      <c r="B54" s="430" t="s">
        <v>161</v>
      </c>
      <c r="C54" s="431"/>
      <c r="D54" s="431"/>
      <c r="E54" s="431"/>
      <c r="F54" s="431"/>
      <c r="G54" s="431"/>
      <c r="H54" s="431"/>
      <c r="I54" s="432"/>
      <c r="J54" s="80"/>
      <c r="K54" s="80"/>
      <c r="L54" s="64">
        <v>66</v>
      </c>
      <c r="M54" s="64">
        <v>3</v>
      </c>
      <c r="N54" s="64">
        <v>45</v>
      </c>
      <c r="O54" s="64">
        <v>2</v>
      </c>
      <c r="P54" s="64">
        <v>81</v>
      </c>
      <c r="Q54" s="64">
        <v>4</v>
      </c>
      <c r="R54" s="65">
        <f aca="true" t="shared" si="13" ref="R54:S56">L54+N54+P54</f>
        <v>192</v>
      </c>
      <c r="S54" s="65">
        <f t="shared" si="13"/>
        <v>9</v>
      </c>
      <c r="T54" s="66">
        <v>218</v>
      </c>
      <c r="U54" s="66">
        <v>11</v>
      </c>
      <c r="V54" s="191">
        <f aca="true" t="shared" si="14" ref="V54:W56">R54-T54</f>
        <v>-26</v>
      </c>
      <c r="W54" s="191">
        <f t="shared" si="14"/>
        <v>-2</v>
      </c>
    </row>
    <row r="55" spans="1:23" ht="12.75">
      <c r="A55" s="10" t="s">
        <v>290</v>
      </c>
      <c r="B55" s="427"/>
      <c r="C55" s="428"/>
      <c r="D55" s="428"/>
      <c r="E55" s="428"/>
      <c r="F55" s="428"/>
      <c r="G55" s="428"/>
      <c r="H55" s="428"/>
      <c r="I55" s="429"/>
      <c r="J55" s="80"/>
      <c r="K55" s="80"/>
      <c r="L55" s="50">
        <v>42</v>
      </c>
      <c r="M55" s="50">
        <v>2</v>
      </c>
      <c r="N55" s="48">
        <v>36</v>
      </c>
      <c r="O55" s="48">
        <v>2</v>
      </c>
      <c r="P55" s="48">
        <v>56</v>
      </c>
      <c r="Q55" s="48">
        <v>3</v>
      </c>
      <c r="R55" s="65">
        <f t="shared" si="13"/>
        <v>134</v>
      </c>
      <c r="S55" s="65">
        <f t="shared" si="13"/>
        <v>7</v>
      </c>
      <c r="T55" s="49">
        <v>172</v>
      </c>
      <c r="U55" s="49">
        <v>8</v>
      </c>
      <c r="V55" s="191">
        <f t="shared" si="14"/>
        <v>-38</v>
      </c>
      <c r="W55" s="191">
        <f t="shared" si="14"/>
        <v>-1</v>
      </c>
    </row>
    <row r="56" spans="1:23" ht="12.75">
      <c r="A56" s="10" t="s">
        <v>27</v>
      </c>
      <c r="B56" s="427"/>
      <c r="C56" s="428"/>
      <c r="D56" s="428"/>
      <c r="E56" s="428"/>
      <c r="F56" s="428"/>
      <c r="G56" s="428"/>
      <c r="H56" s="428"/>
      <c r="I56" s="429"/>
      <c r="J56" s="80"/>
      <c r="K56" s="80"/>
      <c r="L56" s="50">
        <v>21</v>
      </c>
      <c r="M56" s="50">
        <v>1</v>
      </c>
      <c r="N56" s="48">
        <v>19</v>
      </c>
      <c r="O56" s="48">
        <v>1</v>
      </c>
      <c r="P56" s="48">
        <v>23</v>
      </c>
      <c r="Q56" s="48">
        <v>1</v>
      </c>
      <c r="R56" s="65">
        <f t="shared" si="13"/>
        <v>63</v>
      </c>
      <c r="S56" s="65">
        <f t="shared" si="13"/>
        <v>3</v>
      </c>
      <c r="T56" s="49">
        <v>57</v>
      </c>
      <c r="U56" s="49">
        <v>3</v>
      </c>
      <c r="V56" s="191">
        <f t="shared" si="14"/>
        <v>6</v>
      </c>
      <c r="W56" s="191">
        <f t="shared" si="14"/>
        <v>0</v>
      </c>
    </row>
    <row r="57" spans="1:23" ht="12.75">
      <c r="A57" s="10" t="s">
        <v>330</v>
      </c>
      <c r="B57" s="427"/>
      <c r="C57" s="428"/>
      <c r="D57" s="428"/>
      <c r="E57" s="428"/>
      <c r="F57" s="428"/>
      <c r="G57" s="428"/>
      <c r="H57" s="428"/>
      <c r="I57" s="429"/>
      <c r="J57" s="80"/>
      <c r="K57" s="80"/>
      <c r="L57" s="50">
        <v>32</v>
      </c>
      <c r="M57" s="50">
        <v>2</v>
      </c>
      <c r="N57" s="48">
        <v>39</v>
      </c>
      <c r="O57" s="48">
        <v>2</v>
      </c>
      <c r="P57" s="48">
        <v>47</v>
      </c>
      <c r="Q57" s="48">
        <v>2</v>
      </c>
      <c r="R57" s="65">
        <f aca="true" t="shared" si="15" ref="R57:S64">L57+N57+P57</f>
        <v>118</v>
      </c>
      <c r="S57" s="65">
        <f t="shared" si="15"/>
        <v>6</v>
      </c>
      <c r="T57" s="49">
        <v>131</v>
      </c>
      <c r="U57" s="49">
        <v>6</v>
      </c>
      <c r="V57" s="191">
        <f aca="true" t="shared" si="16" ref="V57:W64">R57-T57</f>
        <v>-13</v>
      </c>
      <c r="W57" s="191">
        <f t="shared" si="16"/>
        <v>0</v>
      </c>
    </row>
    <row r="58" spans="1:23" ht="12.75">
      <c r="A58" s="9" t="s">
        <v>418</v>
      </c>
      <c r="B58" s="427"/>
      <c r="C58" s="428"/>
      <c r="D58" s="428"/>
      <c r="E58" s="428"/>
      <c r="F58" s="428"/>
      <c r="G58" s="428"/>
      <c r="H58" s="428"/>
      <c r="I58" s="429"/>
      <c r="J58" s="80"/>
      <c r="K58" s="80"/>
      <c r="L58" s="50">
        <v>22</v>
      </c>
      <c r="M58" s="50">
        <v>1</v>
      </c>
      <c r="N58" s="48">
        <v>17</v>
      </c>
      <c r="O58" s="48">
        <v>1</v>
      </c>
      <c r="P58" s="48"/>
      <c r="Q58" s="48"/>
      <c r="R58" s="65">
        <f>L58+N58+P58</f>
        <v>39</v>
      </c>
      <c r="S58" s="65">
        <f>M58+O58+Q58</f>
        <v>2</v>
      </c>
      <c r="T58" s="49">
        <v>20</v>
      </c>
      <c r="U58" s="49">
        <v>1</v>
      </c>
      <c r="V58" s="191">
        <f>R58-T58</f>
        <v>19</v>
      </c>
      <c r="W58" s="191">
        <f>S58-U58</f>
        <v>1</v>
      </c>
    </row>
    <row r="59" spans="1:23" ht="12.75">
      <c r="A59" s="247" t="s">
        <v>333</v>
      </c>
      <c r="B59" s="427"/>
      <c r="C59" s="428"/>
      <c r="D59" s="428"/>
      <c r="E59" s="428"/>
      <c r="F59" s="428"/>
      <c r="G59" s="428"/>
      <c r="H59" s="428"/>
      <c r="I59" s="429"/>
      <c r="J59" s="80"/>
      <c r="K59" s="80"/>
      <c r="L59" s="50">
        <v>24</v>
      </c>
      <c r="M59" s="50">
        <v>1</v>
      </c>
      <c r="N59" s="48">
        <v>16</v>
      </c>
      <c r="O59" s="48">
        <v>1</v>
      </c>
      <c r="P59" s="48"/>
      <c r="Q59" s="48"/>
      <c r="R59" s="65">
        <f>L59+N59+P59</f>
        <v>40</v>
      </c>
      <c r="S59" s="65">
        <f>M59+O59+Q59</f>
        <v>2</v>
      </c>
      <c r="T59" s="49">
        <v>24</v>
      </c>
      <c r="U59" s="49">
        <v>1</v>
      </c>
      <c r="V59" s="191">
        <f>R59-T59</f>
        <v>16</v>
      </c>
      <c r="W59" s="191">
        <f>S59-U59</f>
        <v>1</v>
      </c>
    </row>
    <row r="60" spans="1:23" ht="12.75">
      <c r="A60" s="10" t="s">
        <v>20</v>
      </c>
      <c r="B60" s="427"/>
      <c r="C60" s="428"/>
      <c r="D60" s="428"/>
      <c r="E60" s="428"/>
      <c r="F60" s="428"/>
      <c r="G60" s="428"/>
      <c r="H60" s="428"/>
      <c r="I60" s="429"/>
      <c r="J60" s="80"/>
      <c r="K60" s="80"/>
      <c r="L60" s="50"/>
      <c r="M60" s="50"/>
      <c r="N60" s="48"/>
      <c r="O60" s="48"/>
      <c r="P60" s="48">
        <v>23</v>
      </c>
      <c r="Q60" s="48">
        <v>1</v>
      </c>
      <c r="R60" s="65">
        <f t="shared" si="15"/>
        <v>23</v>
      </c>
      <c r="S60" s="65">
        <f t="shared" si="15"/>
        <v>1</v>
      </c>
      <c r="T60" s="49">
        <v>37</v>
      </c>
      <c r="U60" s="49">
        <v>2</v>
      </c>
      <c r="V60" s="191">
        <f t="shared" si="16"/>
        <v>-14</v>
      </c>
      <c r="W60" s="191">
        <f t="shared" si="16"/>
        <v>-1</v>
      </c>
    </row>
    <row r="61" spans="1:23" ht="12.75">
      <c r="A61" s="247" t="s">
        <v>358</v>
      </c>
      <c r="B61" s="427"/>
      <c r="C61" s="428"/>
      <c r="D61" s="428"/>
      <c r="E61" s="428"/>
      <c r="F61" s="428"/>
      <c r="G61" s="428"/>
      <c r="H61" s="428"/>
      <c r="I61" s="429"/>
      <c r="J61" s="80"/>
      <c r="K61" s="80"/>
      <c r="L61" s="50">
        <v>27</v>
      </c>
      <c r="M61" s="50">
        <v>1</v>
      </c>
      <c r="N61" s="48">
        <v>20</v>
      </c>
      <c r="O61" s="48">
        <v>1</v>
      </c>
      <c r="P61" s="48"/>
      <c r="Q61" s="48"/>
      <c r="R61" s="65">
        <f>L61+N61+P61</f>
        <v>47</v>
      </c>
      <c r="S61" s="65">
        <f>M61+O61+Q61</f>
        <v>2</v>
      </c>
      <c r="T61" s="49">
        <v>25</v>
      </c>
      <c r="U61" s="49">
        <v>1</v>
      </c>
      <c r="V61" s="191">
        <f>R61-T61</f>
        <v>22</v>
      </c>
      <c r="W61" s="191">
        <f>S61-U61</f>
        <v>1</v>
      </c>
    </row>
    <row r="62" spans="1:23" ht="12.75">
      <c r="A62" s="10" t="s">
        <v>15</v>
      </c>
      <c r="B62" s="427"/>
      <c r="C62" s="428"/>
      <c r="D62" s="428"/>
      <c r="E62" s="428"/>
      <c r="F62" s="428"/>
      <c r="G62" s="428"/>
      <c r="H62" s="428"/>
      <c r="I62" s="429"/>
      <c r="J62" s="80"/>
      <c r="K62" s="80"/>
      <c r="L62" s="50">
        <v>19</v>
      </c>
      <c r="M62" s="50">
        <v>1</v>
      </c>
      <c r="N62" s="48">
        <v>22</v>
      </c>
      <c r="O62" s="48">
        <v>1</v>
      </c>
      <c r="P62" s="48"/>
      <c r="Q62" s="48"/>
      <c r="R62" s="65">
        <f t="shared" si="15"/>
        <v>41</v>
      </c>
      <c r="S62" s="65">
        <f t="shared" si="15"/>
        <v>2</v>
      </c>
      <c r="T62" s="49">
        <v>32</v>
      </c>
      <c r="U62" s="49">
        <v>2</v>
      </c>
      <c r="V62" s="191">
        <f t="shared" si="16"/>
        <v>9</v>
      </c>
      <c r="W62" s="191">
        <f t="shared" si="16"/>
        <v>0</v>
      </c>
    </row>
    <row r="63" spans="1:23" ht="12.75">
      <c r="A63" s="10" t="s">
        <v>370</v>
      </c>
      <c r="B63" s="427"/>
      <c r="C63" s="428"/>
      <c r="D63" s="428"/>
      <c r="E63" s="428"/>
      <c r="F63" s="428"/>
      <c r="G63" s="428"/>
      <c r="H63" s="428"/>
      <c r="I63" s="429"/>
      <c r="J63" s="80"/>
      <c r="K63" s="80"/>
      <c r="L63" s="50">
        <v>37</v>
      </c>
      <c r="M63" s="50">
        <v>2</v>
      </c>
      <c r="N63" s="48">
        <v>36</v>
      </c>
      <c r="O63" s="48">
        <v>2</v>
      </c>
      <c r="P63" s="48">
        <v>65</v>
      </c>
      <c r="Q63" s="48">
        <v>4</v>
      </c>
      <c r="R63" s="65">
        <f t="shared" si="15"/>
        <v>138</v>
      </c>
      <c r="S63" s="65">
        <f t="shared" si="15"/>
        <v>8</v>
      </c>
      <c r="T63" s="49">
        <v>155</v>
      </c>
      <c r="U63" s="49">
        <v>9</v>
      </c>
      <c r="V63" s="191">
        <f t="shared" si="16"/>
        <v>-17</v>
      </c>
      <c r="W63" s="191">
        <f t="shared" si="16"/>
        <v>-1</v>
      </c>
    </row>
    <row r="64" spans="1:23" ht="12.75">
      <c r="A64" s="10" t="s">
        <v>295</v>
      </c>
      <c r="B64" s="427"/>
      <c r="C64" s="428"/>
      <c r="D64" s="428"/>
      <c r="E64" s="428"/>
      <c r="F64" s="428"/>
      <c r="G64" s="428"/>
      <c r="H64" s="428"/>
      <c r="I64" s="429"/>
      <c r="J64" s="80"/>
      <c r="K64" s="80"/>
      <c r="L64" s="50">
        <v>48</v>
      </c>
      <c r="M64" s="50">
        <v>2</v>
      </c>
      <c r="N64" s="48">
        <v>16</v>
      </c>
      <c r="O64" s="48">
        <v>1</v>
      </c>
      <c r="P64" s="48"/>
      <c r="Q64" s="48"/>
      <c r="R64" s="65">
        <f t="shared" si="15"/>
        <v>64</v>
      </c>
      <c r="S64" s="65">
        <f t="shared" si="15"/>
        <v>3</v>
      </c>
      <c r="T64" s="49">
        <v>59</v>
      </c>
      <c r="U64" s="49">
        <v>3</v>
      </c>
      <c r="V64" s="191">
        <f t="shared" si="16"/>
        <v>5</v>
      </c>
      <c r="W64" s="191">
        <f t="shared" si="16"/>
        <v>0</v>
      </c>
    </row>
    <row r="65" spans="1:23" ht="12.75">
      <c r="A65" s="10" t="s">
        <v>297</v>
      </c>
      <c r="B65" s="427"/>
      <c r="C65" s="428"/>
      <c r="D65" s="428"/>
      <c r="E65" s="428"/>
      <c r="F65" s="428"/>
      <c r="G65" s="428"/>
      <c r="H65" s="428"/>
      <c r="I65" s="429"/>
      <c r="J65" s="80"/>
      <c r="K65" s="80"/>
      <c r="L65" s="50">
        <v>20</v>
      </c>
      <c r="M65" s="50">
        <v>1</v>
      </c>
      <c r="N65" s="48">
        <v>25</v>
      </c>
      <c r="O65" s="48">
        <v>1</v>
      </c>
      <c r="P65" s="48">
        <v>43</v>
      </c>
      <c r="Q65" s="48">
        <v>2</v>
      </c>
      <c r="R65" s="65">
        <f>L65+N65+P65</f>
        <v>88</v>
      </c>
      <c r="S65" s="65">
        <f>M65+O65+Q65</f>
        <v>4</v>
      </c>
      <c r="T65" s="49">
        <v>109</v>
      </c>
      <c r="U65" s="49">
        <v>5</v>
      </c>
      <c r="V65" s="191">
        <f>R65-T65</f>
        <v>-21</v>
      </c>
      <c r="W65" s="191">
        <f>S65-U65</f>
        <v>-1</v>
      </c>
    </row>
    <row r="66" spans="1:23" ht="12.75">
      <c r="A66" s="10" t="s">
        <v>372</v>
      </c>
      <c r="B66" s="427"/>
      <c r="C66" s="428"/>
      <c r="D66" s="428"/>
      <c r="E66" s="428"/>
      <c r="F66" s="428"/>
      <c r="G66" s="428"/>
      <c r="H66" s="428"/>
      <c r="I66" s="429"/>
      <c r="J66" s="80"/>
      <c r="K66" s="80"/>
      <c r="L66" s="50">
        <v>40</v>
      </c>
      <c r="M66" s="50">
        <v>2</v>
      </c>
      <c r="N66" s="48">
        <v>48</v>
      </c>
      <c r="O66" s="48">
        <v>2</v>
      </c>
      <c r="P66" s="48">
        <v>47</v>
      </c>
      <c r="Q66" s="48">
        <v>2</v>
      </c>
      <c r="R66" s="65">
        <f>L66+N66+P66</f>
        <v>135</v>
      </c>
      <c r="S66" s="65">
        <f>M66+O66+Q66</f>
        <v>6</v>
      </c>
      <c r="T66" s="49">
        <v>130</v>
      </c>
      <c r="U66" s="49">
        <v>6</v>
      </c>
      <c r="V66" s="191">
        <f>R66-T66</f>
        <v>5</v>
      </c>
      <c r="W66" s="191">
        <f>S66-U66</f>
        <v>0</v>
      </c>
    </row>
    <row r="67" spans="1:23" s="168" customFormat="1" ht="12.75" customHeight="1">
      <c r="A67" s="426" t="s">
        <v>4</v>
      </c>
      <c r="B67" s="426"/>
      <c r="C67" s="426"/>
      <c r="D67" s="426"/>
      <c r="E67" s="426"/>
      <c r="F67" s="426"/>
      <c r="G67" s="426"/>
      <c r="H67" s="426"/>
      <c r="I67" s="426"/>
      <c r="J67" s="169"/>
      <c r="K67" s="169"/>
      <c r="L67" s="170">
        <f aca="true" t="shared" si="17" ref="L67:W67">SUM(L54:L66)</f>
        <v>398</v>
      </c>
      <c r="M67" s="170">
        <f t="shared" si="17"/>
        <v>19</v>
      </c>
      <c r="N67" s="170">
        <f t="shared" si="17"/>
        <v>339</v>
      </c>
      <c r="O67" s="170">
        <f t="shared" si="17"/>
        <v>17</v>
      </c>
      <c r="P67" s="170">
        <f t="shared" si="17"/>
        <v>385</v>
      </c>
      <c r="Q67" s="170">
        <f t="shared" si="17"/>
        <v>19</v>
      </c>
      <c r="R67" s="170">
        <f t="shared" si="17"/>
        <v>1122</v>
      </c>
      <c r="S67" s="170">
        <f t="shared" si="17"/>
        <v>55</v>
      </c>
      <c r="T67" s="171">
        <f t="shared" si="17"/>
        <v>1169</v>
      </c>
      <c r="U67" s="171">
        <f t="shared" si="17"/>
        <v>58</v>
      </c>
      <c r="V67" s="188">
        <f t="shared" si="17"/>
        <v>-47</v>
      </c>
      <c r="W67" s="188">
        <f t="shared" si="17"/>
        <v>-3</v>
      </c>
    </row>
    <row r="68" spans="1:23" s="168" customFormat="1" ht="12.75" customHeight="1">
      <c r="A68" s="8" t="s">
        <v>395</v>
      </c>
      <c r="B68" s="430" t="s">
        <v>162</v>
      </c>
      <c r="C68" s="431"/>
      <c r="D68" s="431"/>
      <c r="E68" s="431"/>
      <c r="F68" s="431"/>
      <c r="G68" s="431"/>
      <c r="H68" s="431"/>
      <c r="I68" s="432"/>
      <c r="J68" s="252"/>
      <c r="K68" s="252"/>
      <c r="L68" s="371"/>
      <c r="M68" s="371"/>
      <c r="N68" s="371"/>
      <c r="O68" s="371"/>
      <c r="P68" s="371"/>
      <c r="Q68" s="371"/>
      <c r="R68" s="65">
        <f>L68+N68+P68</f>
        <v>0</v>
      </c>
      <c r="S68" s="65">
        <f>M68+O68+Q68</f>
        <v>0</v>
      </c>
      <c r="T68" s="171">
        <v>27</v>
      </c>
      <c r="U68" s="171">
        <v>1</v>
      </c>
      <c r="V68" s="191">
        <f>R68-T68</f>
        <v>-27</v>
      </c>
      <c r="W68" s="191">
        <f>S68-U68</f>
        <v>-1</v>
      </c>
    </row>
    <row r="69" spans="1:23" ht="12.75">
      <c r="A69" s="10" t="s">
        <v>290</v>
      </c>
      <c r="B69" s="427"/>
      <c r="C69" s="428"/>
      <c r="D69" s="428"/>
      <c r="E69" s="428"/>
      <c r="F69" s="428"/>
      <c r="G69" s="428"/>
      <c r="H69" s="428"/>
      <c r="I69" s="429"/>
      <c r="J69" s="80"/>
      <c r="K69" s="80"/>
      <c r="L69" s="50">
        <v>29</v>
      </c>
      <c r="M69" s="50">
        <v>2</v>
      </c>
      <c r="N69" s="48">
        <v>23</v>
      </c>
      <c r="O69" s="48">
        <v>1</v>
      </c>
      <c r="P69" s="48">
        <v>23</v>
      </c>
      <c r="Q69" s="48">
        <v>2</v>
      </c>
      <c r="R69" s="65">
        <f aca="true" t="shared" si="18" ref="R69:S79">L69+N69+P69</f>
        <v>75</v>
      </c>
      <c r="S69" s="65">
        <f t="shared" si="18"/>
        <v>5</v>
      </c>
      <c r="T69" s="49">
        <v>94</v>
      </c>
      <c r="U69" s="49">
        <v>5</v>
      </c>
      <c r="V69" s="191">
        <f aca="true" t="shared" si="19" ref="V69:W79">R69-T69</f>
        <v>-19</v>
      </c>
      <c r="W69" s="191">
        <f t="shared" si="19"/>
        <v>0</v>
      </c>
    </row>
    <row r="70" spans="1:23" ht="12.75">
      <c r="A70" s="10" t="s">
        <v>27</v>
      </c>
      <c r="B70" s="427"/>
      <c r="C70" s="428"/>
      <c r="D70" s="428"/>
      <c r="E70" s="428"/>
      <c r="F70" s="428"/>
      <c r="G70" s="428"/>
      <c r="H70" s="428"/>
      <c r="I70" s="429"/>
      <c r="J70" s="80"/>
      <c r="K70" s="80"/>
      <c r="L70" s="50"/>
      <c r="M70" s="50"/>
      <c r="N70" s="48">
        <v>17</v>
      </c>
      <c r="O70" s="48">
        <v>1</v>
      </c>
      <c r="P70" s="48">
        <v>20</v>
      </c>
      <c r="Q70" s="48">
        <v>1</v>
      </c>
      <c r="R70" s="65">
        <f t="shared" si="18"/>
        <v>37</v>
      </c>
      <c r="S70" s="65">
        <f t="shared" si="18"/>
        <v>2</v>
      </c>
      <c r="T70" s="49">
        <v>53</v>
      </c>
      <c r="U70" s="49">
        <v>3</v>
      </c>
      <c r="V70" s="191">
        <f t="shared" si="19"/>
        <v>-16</v>
      </c>
      <c r="W70" s="191">
        <f t="shared" si="19"/>
        <v>-1</v>
      </c>
    </row>
    <row r="71" spans="1:23" ht="12.75">
      <c r="A71" s="10" t="s">
        <v>330</v>
      </c>
      <c r="B71" s="427"/>
      <c r="C71" s="428"/>
      <c r="D71" s="428"/>
      <c r="E71" s="428"/>
      <c r="F71" s="428"/>
      <c r="G71" s="428"/>
      <c r="H71" s="428"/>
      <c r="I71" s="429"/>
      <c r="J71" s="80"/>
      <c r="K71" s="80"/>
      <c r="L71" s="50">
        <v>21</v>
      </c>
      <c r="M71" s="50">
        <v>1</v>
      </c>
      <c r="N71" s="48">
        <v>16</v>
      </c>
      <c r="O71" s="48">
        <v>1</v>
      </c>
      <c r="P71" s="48">
        <v>26</v>
      </c>
      <c r="Q71" s="48">
        <v>1</v>
      </c>
      <c r="R71" s="65">
        <f aca="true" t="shared" si="20" ref="R71:S74">L71+N71+P71</f>
        <v>63</v>
      </c>
      <c r="S71" s="65">
        <f t="shared" si="20"/>
        <v>3</v>
      </c>
      <c r="T71" s="49">
        <v>81</v>
      </c>
      <c r="U71" s="49">
        <v>4</v>
      </c>
      <c r="V71" s="191">
        <f aca="true" t="shared" si="21" ref="V71:W73">R71-T71</f>
        <v>-18</v>
      </c>
      <c r="W71" s="191">
        <f t="shared" si="21"/>
        <v>-1</v>
      </c>
    </row>
    <row r="72" spans="1:23" ht="12.75">
      <c r="A72" s="10" t="s">
        <v>333</v>
      </c>
      <c r="B72" s="427"/>
      <c r="C72" s="428"/>
      <c r="D72" s="428"/>
      <c r="E72" s="428"/>
      <c r="F72" s="428"/>
      <c r="G72" s="428"/>
      <c r="H72" s="428"/>
      <c r="I72" s="429"/>
      <c r="J72" s="80"/>
      <c r="K72" s="80"/>
      <c r="L72" s="50">
        <v>42</v>
      </c>
      <c r="M72" s="50">
        <v>2</v>
      </c>
      <c r="N72" s="48">
        <v>37</v>
      </c>
      <c r="O72" s="48">
        <v>2</v>
      </c>
      <c r="P72" s="48">
        <v>37</v>
      </c>
      <c r="Q72" s="48">
        <v>2</v>
      </c>
      <c r="R72" s="65">
        <f t="shared" si="20"/>
        <v>116</v>
      </c>
      <c r="S72" s="65">
        <f t="shared" si="20"/>
        <v>6</v>
      </c>
      <c r="T72" s="49">
        <v>136</v>
      </c>
      <c r="U72" s="49">
        <v>6</v>
      </c>
      <c r="V72" s="191">
        <f t="shared" si="21"/>
        <v>-20</v>
      </c>
      <c r="W72" s="191">
        <f t="shared" si="21"/>
        <v>0</v>
      </c>
    </row>
    <row r="73" spans="1:23" ht="12.75">
      <c r="A73" s="10" t="s">
        <v>20</v>
      </c>
      <c r="B73" s="427"/>
      <c r="C73" s="428"/>
      <c r="D73" s="428"/>
      <c r="E73" s="428"/>
      <c r="F73" s="428"/>
      <c r="G73" s="428"/>
      <c r="H73" s="428"/>
      <c r="I73" s="429"/>
      <c r="J73" s="80"/>
      <c r="K73" s="80"/>
      <c r="L73" s="50">
        <v>25</v>
      </c>
      <c r="M73" s="50">
        <v>1</v>
      </c>
      <c r="N73" s="48">
        <v>16</v>
      </c>
      <c r="O73" s="48">
        <v>1</v>
      </c>
      <c r="P73" s="48">
        <v>14</v>
      </c>
      <c r="Q73" s="48">
        <v>1</v>
      </c>
      <c r="R73" s="65">
        <f t="shared" si="20"/>
        <v>55</v>
      </c>
      <c r="S73" s="65">
        <f t="shared" si="20"/>
        <v>3</v>
      </c>
      <c r="T73" s="49">
        <v>61</v>
      </c>
      <c r="U73" s="49">
        <v>3</v>
      </c>
      <c r="V73" s="191">
        <f t="shared" si="21"/>
        <v>-6</v>
      </c>
      <c r="W73" s="191">
        <f t="shared" si="21"/>
        <v>0</v>
      </c>
    </row>
    <row r="74" spans="1:23" ht="12.75">
      <c r="A74" s="10" t="s">
        <v>358</v>
      </c>
      <c r="B74" s="427"/>
      <c r="C74" s="428"/>
      <c r="D74" s="428"/>
      <c r="E74" s="428"/>
      <c r="F74" s="428"/>
      <c r="G74" s="428"/>
      <c r="H74" s="428"/>
      <c r="I74" s="429"/>
      <c r="J74" s="80"/>
      <c r="K74" s="80"/>
      <c r="L74" s="50">
        <v>22</v>
      </c>
      <c r="M74" s="50">
        <v>1</v>
      </c>
      <c r="N74" s="48">
        <v>22</v>
      </c>
      <c r="O74" s="48">
        <v>1</v>
      </c>
      <c r="P74" s="48">
        <v>36</v>
      </c>
      <c r="Q74" s="48">
        <v>2</v>
      </c>
      <c r="R74" s="65">
        <f t="shared" si="20"/>
        <v>80</v>
      </c>
      <c r="S74" s="65">
        <f t="shared" si="20"/>
        <v>4</v>
      </c>
      <c r="T74" s="49">
        <v>96</v>
      </c>
      <c r="U74" s="49">
        <v>5</v>
      </c>
      <c r="V74" s="191">
        <f>R74-T74</f>
        <v>-16</v>
      </c>
      <c r="W74" s="191">
        <f>S74-U74</f>
        <v>-1</v>
      </c>
    </row>
    <row r="75" spans="1:23" ht="12.75">
      <c r="A75" s="10" t="s">
        <v>288</v>
      </c>
      <c r="B75" s="427"/>
      <c r="C75" s="428"/>
      <c r="D75" s="428"/>
      <c r="E75" s="428"/>
      <c r="F75" s="428"/>
      <c r="G75" s="428"/>
      <c r="H75" s="428"/>
      <c r="I75" s="429"/>
      <c r="J75" s="80"/>
      <c r="K75" s="80"/>
      <c r="L75" s="50"/>
      <c r="M75" s="50"/>
      <c r="N75" s="48">
        <v>23</v>
      </c>
      <c r="O75" s="48">
        <v>1</v>
      </c>
      <c r="P75" s="48">
        <v>19</v>
      </c>
      <c r="Q75" s="48">
        <v>1</v>
      </c>
      <c r="R75" s="65">
        <f t="shared" si="18"/>
        <v>42</v>
      </c>
      <c r="S75" s="65">
        <f t="shared" si="18"/>
        <v>2</v>
      </c>
      <c r="T75" s="49">
        <v>65</v>
      </c>
      <c r="U75" s="49">
        <v>3</v>
      </c>
      <c r="V75" s="191">
        <f t="shared" si="19"/>
        <v>-23</v>
      </c>
      <c r="W75" s="191">
        <f t="shared" si="19"/>
        <v>-1</v>
      </c>
    </row>
    <row r="76" spans="1:23" ht="12.75">
      <c r="A76" s="10" t="s">
        <v>362</v>
      </c>
      <c r="B76" s="427"/>
      <c r="C76" s="428"/>
      <c r="D76" s="428"/>
      <c r="E76" s="428"/>
      <c r="F76" s="428"/>
      <c r="G76" s="428"/>
      <c r="H76" s="428"/>
      <c r="I76" s="429"/>
      <c r="J76" s="80"/>
      <c r="K76" s="80"/>
      <c r="L76" s="50">
        <v>24</v>
      </c>
      <c r="M76" s="50">
        <v>1</v>
      </c>
      <c r="N76" s="48">
        <v>17</v>
      </c>
      <c r="O76" s="48">
        <v>1</v>
      </c>
      <c r="P76" s="48">
        <v>16</v>
      </c>
      <c r="Q76" s="48">
        <v>1</v>
      </c>
      <c r="R76" s="65">
        <f t="shared" si="18"/>
        <v>57</v>
      </c>
      <c r="S76" s="65">
        <f t="shared" si="18"/>
        <v>3</v>
      </c>
      <c r="T76" s="49">
        <v>68</v>
      </c>
      <c r="U76" s="49">
        <v>4</v>
      </c>
      <c r="V76" s="191">
        <f t="shared" si="19"/>
        <v>-11</v>
      </c>
      <c r="W76" s="191">
        <f t="shared" si="19"/>
        <v>-1</v>
      </c>
    </row>
    <row r="77" spans="1:23" ht="12.75">
      <c r="A77" s="10" t="s">
        <v>15</v>
      </c>
      <c r="B77" s="427"/>
      <c r="C77" s="428"/>
      <c r="D77" s="428"/>
      <c r="E77" s="428"/>
      <c r="F77" s="428"/>
      <c r="G77" s="428"/>
      <c r="H77" s="428"/>
      <c r="I77" s="429"/>
      <c r="J77" s="80"/>
      <c r="K77" s="80"/>
      <c r="L77" s="50">
        <v>21</v>
      </c>
      <c r="M77" s="50">
        <v>1</v>
      </c>
      <c r="N77" s="48"/>
      <c r="O77" s="48"/>
      <c r="P77" s="48"/>
      <c r="Q77" s="48"/>
      <c r="R77" s="65">
        <f>L77+N77+P77</f>
        <v>21</v>
      </c>
      <c r="S77" s="65">
        <f>M77+O77+Q77</f>
        <v>1</v>
      </c>
      <c r="T77" s="49">
        <v>0</v>
      </c>
      <c r="U77" s="49">
        <v>0</v>
      </c>
      <c r="V77" s="191">
        <f>R77-T77</f>
        <v>21</v>
      </c>
      <c r="W77" s="191">
        <f>S77-U77</f>
        <v>1</v>
      </c>
    </row>
    <row r="78" spans="1:23" ht="12.75">
      <c r="A78" s="10" t="s">
        <v>297</v>
      </c>
      <c r="B78" s="427"/>
      <c r="C78" s="428"/>
      <c r="D78" s="428"/>
      <c r="E78" s="428"/>
      <c r="F78" s="428"/>
      <c r="G78" s="428"/>
      <c r="H78" s="428"/>
      <c r="I78" s="429"/>
      <c r="J78" s="80"/>
      <c r="K78" s="80"/>
      <c r="L78" s="50">
        <v>35</v>
      </c>
      <c r="M78" s="50">
        <v>2</v>
      </c>
      <c r="N78" s="48">
        <v>22</v>
      </c>
      <c r="O78" s="48">
        <v>1</v>
      </c>
      <c r="P78" s="48">
        <v>21</v>
      </c>
      <c r="Q78" s="48">
        <v>1</v>
      </c>
      <c r="R78" s="65">
        <f t="shared" si="18"/>
        <v>78</v>
      </c>
      <c r="S78" s="65">
        <f t="shared" si="18"/>
        <v>4</v>
      </c>
      <c r="T78" s="49">
        <v>75</v>
      </c>
      <c r="U78" s="49">
        <v>3</v>
      </c>
      <c r="V78" s="191">
        <f t="shared" si="19"/>
        <v>3</v>
      </c>
      <c r="W78" s="191">
        <f t="shared" si="19"/>
        <v>1</v>
      </c>
    </row>
    <row r="79" spans="1:23" ht="12.75">
      <c r="A79" s="10" t="s">
        <v>372</v>
      </c>
      <c r="B79" s="433"/>
      <c r="C79" s="434"/>
      <c r="D79" s="434"/>
      <c r="E79" s="434"/>
      <c r="F79" s="434"/>
      <c r="G79" s="434"/>
      <c r="H79" s="434"/>
      <c r="I79" s="435"/>
      <c r="J79" s="59"/>
      <c r="K79" s="59"/>
      <c r="L79" s="50">
        <v>20</v>
      </c>
      <c r="M79" s="50">
        <v>1</v>
      </c>
      <c r="N79" s="48">
        <v>15</v>
      </c>
      <c r="O79" s="48">
        <v>1</v>
      </c>
      <c r="P79" s="48">
        <v>21</v>
      </c>
      <c r="Q79" s="48">
        <v>1</v>
      </c>
      <c r="R79" s="65">
        <f t="shared" si="18"/>
        <v>56</v>
      </c>
      <c r="S79" s="65">
        <f t="shared" si="18"/>
        <v>3</v>
      </c>
      <c r="T79" s="49">
        <v>56</v>
      </c>
      <c r="U79" s="49">
        <v>3</v>
      </c>
      <c r="V79" s="191">
        <f t="shared" si="19"/>
        <v>0</v>
      </c>
      <c r="W79" s="191">
        <f t="shared" si="19"/>
        <v>0</v>
      </c>
    </row>
    <row r="80" spans="1:23" s="168" customFormat="1" ht="12.75" customHeight="1">
      <c r="A80" s="426" t="s">
        <v>4</v>
      </c>
      <c r="B80" s="426"/>
      <c r="C80" s="426"/>
      <c r="D80" s="426"/>
      <c r="E80" s="426"/>
      <c r="F80" s="426"/>
      <c r="G80" s="426"/>
      <c r="H80" s="426"/>
      <c r="I80" s="426"/>
      <c r="J80" s="169"/>
      <c r="K80" s="169"/>
      <c r="L80" s="170">
        <f>SUM(L68:L79)</f>
        <v>239</v>
      </c>
      <c r="M80" s="170">
        <f aca="true" t="shared" si="22" ref="M80:W80">SUM(M68:M79)</f>
        <v>12</v>
      </c>
      <c r="N80" s="170">
        <f t="shared" si="22"/>
        <v>208</v>
      </c>
      <c r="O80" s="170">
        <f t="shared" si="22"/>
        <v>11</v>
      </c>
      <c r="P80" s="170">
        <f t="shared" si="22"/>
        <v>233</v>
      </c>
      <c r="Q80" s="170">
        <f t="shared" si="22"/>
        <v>13</v>
      </c>
      <c r="R80" s="170">
        <f t="shared" si="22"/>
        <v>680</v>
      </c>
      <c r="S80" s="170">
        <f t="shared" si="22"/>
        <v>36</v>
      </c>
      <c r="T80" s="171">
        <f t="shared" si="22"/>
        <v>812</v>
      </c>
      <c r="U80" s="171">
        <f t="shared" si="22"/>
        <v>40</v>
      </c>
      <c r="V80" s="188">
        <f t="shared" si="22"/>
        <v>-132</v>
      </c>
      <c r="W80" s="188">
        <f t="shared" si="22"/>
        <v>-4</v>
      </c>
    </row>
  </sheetData>
  <mergeCells count="28">
    <mergeCell ref="A53:I53"/>
    <mergeCell ref="A80:I80"/>
    <mergeCell ref="B5:I5"/>
    <mergeCell ref="B30:I32"/>
    <mergeCell ref="A67:I67"/>
    <mergeCell ref="B54:I66"/>
    <mergeCell ref="B33:I52"/>
    <mergeCell ref="B68:I79"/>
    <mergeCell ref="T31:U31"/>
    <mergeCell ref="V31:W31"/>
    <mergeCell ref="L30:W30"/>
    <mergeCell ref="D6:E6"/>
    <mergeCell ref="N6:O6"/>
    <mergeCell ref="L31:M31"/>
    <mergeCell ref="N31:O31"/>
    <mergeCell ref="P31:Q31"/>
    <mergeCell ref="R31:S31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="115" zoomScaleNormal="115" workbookViewId="0" topLeftCell="A7">
      <selection activeCell="I24" sqref="I24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6.00390625" style="0" hidden="1" customWidth="1"/>
    <col min="11" max="11" width="9.003906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5.25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8" t="s">
        <v>126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</row>
    <row r="4" spans="1:23" ht="6" customHeight="1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291</v>
      </c>
      <c r="B8" s="50">
        <v>108</v>
      </c>
      <c r="C8" s="50">
        <v>4</v>
      </c>
      <c r="D8" s="49">
        <v>124</v>
      </c>
      <c r="E8" s="49">
        <v>5</v>
      </c>
      <c r="F8" s="119">
        <f>B8-D8</f>
        <v>-16</v>
      </c>
      <c r="G8" s="119">
        <f>C8-E8</f>
        <v>-1</v>
      </c>
      <c r="H8" s="50">
        <v>110</v>
      </c>
      <c r="I8" s="50">
        <v>5</v>
      </c>
      <c r="J8" s="60">
        <v>106</v>
      </c>
      <c r="K8" s="60">
        <v>4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303</v>
      </c>
      <c r="B9" s="48">
        <v>56</v>
      </c>
      <c r="C9" s="48">
        <v>2</v>
      </c>
      <c r="D9" s="49">
        <v>48</v>
      </c>
      <c r="E9" s="49">
        <v>2</v>
      </c>
      <c r="F9" s="119">
        <f aca="true" t="shared" si="0" ref="F9:F23">B9-D9</f>
        <v>8</v>
      </c>
      <c r="G9" s="119">
        <f aca="true" t="shared" si="1" ref="G9:G23">C9-E9</f>
        <v>0</v>
      </c>
      <c r="H9" s="50">
        <v>53</v>
      </c>
      <c r="I9" s="50">
        <v>2</v>
      </c>
      <c r="J9" s="60">
        <v>47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310</v>
      </c>
      <c r="B10" s="48">
        <v>67</v>
      </c>
      <c r="C10" s="48">
        <v>3</v>
      </c>
      <c r="D10" s="49">
        <v>42</v>
      </c>
      <c r="E10" s="49">
        <v>2</v>
      </c>
      <c r="F10" s="119">
        <f t="shared" si="0"/>
        <v>25</v>
      </c>
      <c r="G10" s="119">
        <f t="shared" si="1"/>
        <v>1</v>
      </c>
      <c r="H10" s="50">
        <v>44</v>
      </c>
      <c r="I10" s="50">
        <v>2</v>
      </c>
      <c r="J10" s="60">
        <v>42</v>
      </c>
      <c r="K10" s="60">
        <v>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311</v>
      </c>
      <c r="B11" s="48">
        <v>48</v>
      </c>
      <c r="C11" s="48">
        <v>2</v>
      </c>
      <c r="D11" s="49">
        <v>54</v>
      </c>
      <c r="E11" s="49">
        <v>2</v>
      </c>
      <c r="F11" s="119">
        <f t="shared" si="0"/>
        <v>-6</v>
      </c>
      <c r="G11" s="119">
        <f t="shared" si="1"/>
        <v>0</v>
      </c>
      <c r="H11" s="50">
        <v>47</v>
      </c>
      <c r="I11" s="50">
        <v>2</v>
      </c>
      <c r="J11" s="60">
        <v>39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9" t="s">
        <v>418</v>
      </c>
      <c r="B12" s="48">
        <v>44</v>
      </c>
      <c r="C12" s="48">
        <v>2</v>
      </c>
      <c r="D12" s="49">
        <v>30</v>
      </c>
      <c r="E12" s="49">
        <v>1</v>
      </c>
      <c r="F12" s="119">
        <f t="shared" si="0"/>
        <v>14</v>
      </c>
      <c r="G12" s="119">
        <f t="shared" si="1"/>
        <v>1</v>
      </c>
      <c r="H12" s="50">
        <v>23</v>
      </c>
      <c r="I12" s="50">
        <v>1</v>
      </c>
      <c r="J12" s="60">
        <v>23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10" t="s">
        <v>351</v>
      </c>
      <c r="B13" s="48">
        <v>86</v>
      </c>
      <c r="C13" s="48">
        <v>4</v>
      </c>
      <c r="D13" s="49">
        <v>76</v>
      </c>
      <c r="E13" s="49">
        <v>3</v>
      </c>
      <c r="F13" s="119">
        <f>B13-D13</f>
        <v>10</v>
      </c>
      <c r="G13" s="119">
        <f>C13-E13</f>
        <v>1</v>
      </c>
      <c r="H13" s="50">
        <v>59</v>
      </c>
      <c r="I13" s="50">
        <v>3</v>
      </c>
      <c r="J13" s="60">
        <v>39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11" t="s">
        <v>354</v>
      </c>
      <c r="B14" s="48">
        <v>24</v>
      </c>
      <c r="C14" s="48">
        <v>1</v>
      </c>
      <c r="D14" s="49">
        <v>28</v>
      </c>
      <c r="E14" s="49">
        <v>1</v>
      </c>
      <c r="F14" s="119">
        <f>B14-D14</f>
        <v>-4</v>
      </c>
      <c r="G14" s="119">
        <f>C14-E14</f>
        <v>0</v>
      </c>
      <c r="H14" s="50">
        <v>21</v>
      </c>
      <c r="I14" s="50">
        <v>1</v>
      </c>
      <c r="J14" s="60">
        <v>20</v>
      </c>
      <c r="K14" s="60">
        <v>1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288</v>
      </c>
      <c r="B15" s="48">
        <v>60</v>
      </c>
      <c r="C15" s="48">
        <v>2</v>
      </c>
      <c r="D15" s="49">
        <v>52</v>
      </c>
      <c r="E15" s="49">
        <v>2</v>
      </c>
      <c r="F15" s="119">
        <f t="shared" si="0"/>
        <v>8</v>
      </c>
      <c r="G15" s="119">
        <f t="shared" si="1"/>
        <v>0</v>
      </c>
      <c r="H15" s="50">
        <v>47</v>
      </c>
      <c r="I15" s="50">
        <v>2</v>
      </c>
      <c r="J15" s="60">
        <v>37</v>
      </c>
      <c r="K15" s="60">
        <v>2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112</v>
      </c>
      <c r="B16" s="48">
        <v>29</v>
      </c>
      <c r="C16" s="48">
        <v>2</v>
      </c>
      <c r="D16" s="49">
        <v>23</v>
      </c>
      <c r="E16" s="49">
        <v>1</v>
      </c>
      <c r="F16" s="119">
        <f t="shared" si="0"/>
        <v>6</v>
      </c>
      <c r="G16" s="119">
        <f t="shared" si="1"/>
        <v>1</v>
      </c>
      <c r="H16" s="50">
        <v>24</v>
      </c>
      <c r="I16" s="50">
        <v>1</v>
      </c>
      <c r="J16" s="60">
        <v>43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292</v>
      </c>
      <c r="B17" s="48">
        <v>43</v>
      </c>
      <c r="C17" s="48">
        <v>2</v>
      </c>
      <c r="D17" s="49">
        <v>35</v>
      </c>
      <c r="E17" s="49">
        <v>2</v>
      </c>
      <c r="F17" s="119">
        <f aca="true" t="shared" si="2" ref="F17:G22">B17-D17</f>
        <v>8</v>
      </c>
      <c r="G17" s="119">
        <f t="shared" si="2"/>
        <v>0</v>
      </c>
      <c r="H17" s="50">
        <v>31</v>
      </c>
      <c r="I17" s="50">
        <v>2</v>
      </c>
      <c r="J17" s="60">
        <v>23</v>
      </c>
      <c r="K17" s="60">
        <v>1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361</v>
      </c>
      <c r="B18" s="48">
        <v>60</v>
      </c>
      <c r="C18" s="48">
        <v>2</v>
      </c>
      <c r="D18" s="49">
        <v>53</v>
      </c>
      <c r="E18" s="49">
        <v>2</v>
      </c>
      <c r="F18" s="119">
        <f t="shared" si="2"/>
        <v>7</v>
      </c>
      <c r="G18" s="119">
        <f t="shared" si="2"/>
        <v>0</v>
      </c>
      <c r="H18" s="50">
        <v>41</v>
      </c>
      <c r="I18" s="50">
        <v>2</v>
      </c>
      <c r="J18" s="60">
        <v>44</v>
      </c>
      <c r="K18" s="60">
        <v>2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ht="12.75">
      <c r="A19" s="8" t="s">
        <v>362</v>
      </c>
      <c r="B19" s="48">
        <v>57</v>
      </c>
      <c r="C19" s="48">
        <v>3</v>
      </c>
      <c r="D19" s="49">
        <v>0</v>
      </c>
      <c r="E19" s="49">
        <v>0</v>
      </c>
      <c r="F19" s="119">
        <f>B19-D19</f>
        <v>57</v>
      </c>
      <c r="G19" s="119">
        <f>C19-E19</f>
        <v>3</v>
      </c>
      <c r="H19" s="50"/>
      <c r="I19" s="5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7"/>
      <c r="W19" s="187"/>
    </row>
    <row r="20" spans="1:23" ht="12.75">
      <c r="A20" s="8" t="s">
        <v>8</v>
      </c>
      <c r="B20" s="48">
        <v>45</v>
      </c>
      <c r="C20" s="48">
        <v>2</v>
      </c>
      <c r="D20" s="49">
        <v>57</v>
      </c>
      <c r="E20" s="49">
        <v>2</v>
      </c>
      <c r="F20" s="119">
        <f t="shared" si="2"/>
        <v>-12</v>
      </c>
      <c r="G20" s="119">
        <f t="shared" si="2"/>
        <v>0</v>
      </c>
      <c r="H20" s="50">
        <v>44</v>
      </c>
      <c r="I20" s="50">
        <v>2</v>
      </c>
      <c r="J20" s="60">
        <v>30</v>
      </c>
      <c r="K20" s="60">
        <v>1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87"/>
      <c r="W20" s="187"/>
    </row>
    <row r="21" spans="1:23" ht="12.75">
      <c r="A21" s="10" t="s">
        <v>381</v>
      </c>
      <c r="B21" s="48">
        <v>29</v>
      </c>
      <c r="C21" s="48">
        <v>1</v>
      </c>
      <c r="D21" s="49">
        <v>15</v>
      </c>
      <c r="E21" s="49">
        <v>1</v>
      </c>
      <c r="F21" s="119">
        <f t="shared" si="2"/>
        <v>14</v>
      </c>
      <c r="G21" s="119">
        <f t="shared" si="2"/>
        <v>0</v>
      </c>
      <c r="H21" s="50">
        <v>25</v>
      </c>
      <c r="I21" s="50">
        <v>1</v>
      </c>
      <c r="J21" s="60">
        <v>22</v>
      </c>
      <c r="K21" s="60">
        <v>1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87"/>
      <c r="W21" s="187"/>
    </row>
    <row r="22" spans="1:23" ht="12.75">
      <c r="A22" s="8" t="s">
        <v>370</v>
      </c>
      <c r="B22" s="48">
        <v>19</v>
      </c>
      <c r="C22" s="48">
        <v>1</v>
      </c>
      <c r="D22" s="49">
        <v>53</v>
      </c>
      <c r="E22" s="49">
        <v>2</v>
      </c>
      <c r="F22" s="119">
        <f t="shared" si="2"/>
        <v>-34</v>
      </c>
      <c r="G22" s="119">
        <f t="shared" si="2"/>
        <v>-1</v>
      </c>
      <c r="H22" s="50">
        <v>48</v>
      </c>
      <c r="I22" s="50">
        <v>2</v>
      </c>
      <c r="J22" s="60">
        <v>40</v>
      </c>
      <c r="K22" s="60">
        <v>2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87"/>
      <c r="W22" s="187"/>
    </row>
    <row r="23" spans="1:23" ht="12.75">
      <c r="A23" s="8" t="s">
        <v>371</v>
      </c>
      <c r="B23" s="48">
        <v>53</v>
      </c>
      <c r="C23" s="48">
        <v>2</v>
      </c>
      <c r="D23" s="49">
        <v>52</v>
      </c>
      <c r="E23" s="49">
        <v>2</v>
      </c>
      <c r="F23" s="119">
        <f t="shared" si="0"/>
        <v>1</v>
      </c>
      <c r="G23" s="119">
        <f t="shared" si="1"/>
        <v>0</v>
      </c>
      <c r="H23" s="50">
        <v>39</v>
      </c>
      <c r="I23" s="50">
        <v>2</v>
      </c>
      <c r="J23" s="60">
        <v>38</v>
      </c>
      <c r="K23" s="60">
        <v>2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187"/>
      <c r="W23" s="187"/>
    </row>
    <row r="24" spans="1:23" s="168" customFormat="1" ht="12.75">
      <c r="A24" s="167" t="s">
        <v>4</v>
      </c>
      <c r="B24" s="159">
        <f aca="true" t="shared" si="3" ref="B24:I24">SUM(B8:B23)</f>
        <v>828</v>
      </c>
      <c r="C24" s="159">
        <f t="shared" si="3"/>
        <v>35</v>
      </c>
      <c r="D24" s="160">
        <f t="shared" si="3"/>
        <v>742</v>
      </c>
      <c r="E24" s="160">
        <f t="shared" si="3"/>
        <v>30</v>
      </c>
      <c r="F24" s="119">
        <f t="shared" si="3"/>
        <v>86</v>
      </c>
      <c r="G24" s="119">
        <f t="shared" si="3"/>
        <v>5</v>
      </c>
      <c r="H24" s="161">
        <f t="shared" si="3"/>
        <v>656</v>
      </c>
      <c r="I24" s="161">
        <f t="shared" si="3"/>
        <v>30</v>
      </c>
      <c r="J24" s="162">
        <f>SUM(J8:J23)</f>
        <v>593</v>
      </c>
      <c r="K24" s="162">
        <f>SUM(K8:K23)</f>
        <v>27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87"/>
      <c r="W24" s="187"/>
    </row>
    <row r="25" spans="1:23" ht="12.75">
      <c r="A25" s="84"/>
      <c r="B25" s="440" t="s">
        <v>182</v>
      </c>
      <c r="C25" s="440"/>
      <c r="D25" s="440"/>
      <c r="E25" s="440"/>
      <c r="F25" s="440"/>
      <c r="G25" s="440"/>
      <c r="H25" s="440"/>
      <c r="I25" s="441"/>
      <c r="J25" s="58"/>
      <c r="K25" s="58"/>
      <c r="L25" s="438" t="s">
        <v>181</v>
      </c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</row>
    <row r="26" spans="1:23" ht="12.75">
      <c r="A26" s="85"/>
      <c r="B26" s="442"/>
      <c r="C26" s="442"/>
      <c r="D26" s="442"/>
      <c r="E26" s="442"/>
      <c r="F26" s="442"/>
      <c r="G26" s="442"/>
      <c r="H26" s="442"/>
      <c r="I26" s="443"/>
      <c r="J26" s="81"/>
      <c r="K26" s="81"/>
      <c r="L26" s="379" t="s">
        <v>30</v>
      </c>
      <c r="M26" s="380"/>
      <c r="N26" s="379" t="s">
        <v>31</v>
      </c>
      <c r="O26" s="380"/>
      <c r="P26" s="379" t="s">
        <v>32</v>
      </c>
      <c r="Q26" s="380"/>
      <c r="R26" s="414" t="s">
        <v>414</v>
      </c>
      <c r="S26" s="415"/>
      <c r="T26" s="416" t="s">
        <v>417</v>
      </c>
      <c r="U26" s="417"/>
      <c r="V26" s="402" t="s">
        <v>3</v>
      </c>
      <c r="W26" s="402"/>
    </row>
    <row r="27" spans="1:23" ht="12.75">
      <c r="A27" s="86"/>
      <c r="B27" s="444"/>
      <c r="C27" s="444"/>
      <c r="D27" s="444"/>
      <c r="E27" s="444"/>
      <c r="F27" s="444"/>
      <c r="G27" s="444"/>
      <c r="H27" s="444"/>
      <c r="I27" s="445"/>
      <c r="J27" s="83"/>
      <c r="K27" s="83"/>
      <c r="L27" s="6" t="s">
        <v>6</v>
      </c>
      <c r="M27" s="6" t="s">
        <v>5</v>
      </c>
      <c r="N27" s="6" t="s">
        <v>6</v>
      </c>
      <c r="O27" s="6" t="s">
        <v>5</v>
      </c>
      <c r="P27" s="6" t="s">
        <v>6</v>
      </c>
      <c r="Q27" s="6" t="s">
        <v>5</v>
      </c>
      <c r="R27" s="7" t="s">
        <v>6</v>
      </c>
      <c r="S27" s="7" t="s">
        <v>5</v>
      </c>
      <c r="T27" s="5" t="s">
        <v>6</v>
      </c>
      <c r="U27" s="5" t="s">
        <v>5</v>
      </c>
      <c r="V27" s="139" t="s">
        <v>6</v>
      </c>
      <c r="W27" s="139" t="s">
        <v>5</v>
      </c>
    </row>
    <row r="28" spans="1:23" ht="12.75">
      <c r="A28" s="71" t="s">
        <v>291</v>
      </c>
      <c r="B28" s="427" t="s">
        <v>170</v>
      </c>
      <c r="C28" s="428"/>
      <c r="D28" s="428"/>
      <c r="E28" s="428"/>
      <c r="F28" s="428"/>
      <c r="G28" s="428"/>
      <c r="H28" s="428"/>
      <c r="I28" s="429"/>
      <c r="J28" s="80"/>
      <c r="K28" s="80"/>
      <c r="L28" s="64">
        <v>99</v>
      </c>
      <c r="M28" s="64">
        <v>4</v>
      </c>
      <c r="N28" s="64">
        <v>73</v>
      </c>
      <c r="O28" s="64">
        <v>4</v>
      </c>
      <c r="P28" s="64">
        <v>88</v>
      </c>
      <c r="Q28" s="64">
        <v>4</v>
      </c>
      <c r="R28" s="65">
        <f>L28+N28+P28</f>
        <v>260</v>
      </c>
      <c r="S28" s="65">
        <f>M28+O28+Q28</f>
        <v>12</v>
      </c>
      <c r="T28" s="66">
        <v>254</v>
      </c>
      <c r="U28" s="66">
        <v>12</v>
      </c>
      <c r="V28" s="191">
        <f>R28-T28</f>
        <v>6</v>
      </c>
      <c r="W28" s="191">
        <f>S28-U28</f>
        <v>0</v>
      </c>
    </row>
    <row r="29" spans="1:23" ht="12.75">
      <c r="A29" s="9" t="s">
        <v>303</v>
      </c>
      <c r="B29" s="427"/>
      <c r="C29" s="428"/>
      <c r="D29" s="428"/>
      <c r="E29" s="428"/>
      <c r="F29" s="428"/>
      <c r="G29" s="428"/>
      <c r="H29" s="428"/>
      <c r="I29" s="429"/>
      <c r="J29" s="80"/>
      <c r="K29" s="80"/>
      <c r="L29" s="50">
        <v>54</v>
      </c>
      <c r="M29" s="50">
        <v>2</v>
      </c>
      <c r="N29" s="48">
        <v>37</v>
      </c>
      <c r="O29" s="48">
        <v>2</v>
      </c>
      <c r="P29" s="48">
        <v>21</v>
      </c>
      <c r="Q29" s="48">
        <v>1</v>
      </c>
      <c r="R29" s="65">
        <f aca="true" t="shared" si="4" ref="R29:R42">L29+N29+P29</f>
        <v>112</v>
      </c>
      <c r="S29" s="65">
        <f aca="true" t="shared" si="5" ref="S29:S42">M29+O29+Q29</f>
        <v>5</v>
      </c>
      <c r="T29" s="49">
        <v>80</v>
      </c>
      <c r="U29" s="49">
        <v>4</v>
      </c>
      <c r="V29" s="191">
        <f aca="true" t="shared" si="6" ref="V29:V42">R29-T29</f>
        <v>32</v>
      </c>
      <c r="W29" s="191">
        <f aca="true" t="shared" si="7" ref="W29:W42">S29-U29</f>
        <v>1</v>
      </c>
    </row>
    <row r="30" spans="1:23" ht="12.75">
      <c r="A30" s="11" t="s">
        <v>310</v>
      </c>
      <c r="B30" s="427"/>
      <c r="C30" s="428"/>
      <c r="D30" s="428"/>
      <c r="E30" s="428"/>
      <c r="F30" s="428"/>
      <c r="G30" s="428"/>
      <c r="H30" s="428"/>
      <c r="I30" s="429"/>
      <c r="J30" s="80"/>
      <c r="K30" s="80"/>
      <c r="L30" s="50">
        <v>31</v>
      </c>
      <c r="M30" s="50">
        <v>1</v>
      </c>
      <c r="N30" s="48">
        <v>20</v>
      </c>
      <c r="O30" s="48">
        <v>1</v>
      </c>
      <c r="P30" s="48"/>
      <c r="Q30" s="48"/>
      <c r="R30" s="65">
        <f t="shared" si="4"/>
        <v>51</v>
      </c>
      <c r="S30" s="65">
        <f t="shared" si="5"/>
        <v>2</v>
      </c>
      <c r="T30" s="49">
        <v>37</v>
      </c>
      <c r="U30" s="49">
        <v>2</v>
      </c>
      <c r="V30" s="191">
        <f t="shared" si="6"/>
        <v>14</v>
      </c>
      <c r="W30" s="191">
        <f t="shared" si="7"/>
        <v>0</v>
      </c>
    </row>
    <row r="31" spans="1:23" ht="12.75">
      <c r="A31" s="10" t="s">
        <v>311</v>
      </c>
      <c r="B31" s="427"/>
      <c r="C31" s="428"/>
      <c r="D31" s="428"/>
      <c r="E31" s="428"/>
      <c r="F31" s="428"/>
      <c r="G31" s="428"/>
      <c r="H31" s="428"/>
      <c r="I31" s="429"/>
      <c r="J31" s="80"/>
      <c r="K31" s="80"/>
      <c r="L31" s="50">
        <v>40</v>
      </c>
      <c r="M31" s="50">
        <v>2</v>
      </c>
      <c r="N31" s="48">
        <v>24</v>
      </c>
      <c r="O31" s="48">
        <v>1</v>
      </c>
      <c r="P31" s="48">
        <v>19</v>
      </c>
      <c r="Q31" s="48">
        <v>1</v>
      </c>
      <c r="R31" s="65">
        <f t="shared" si="4"/>
        <v>83</v>
      </c>
      <c r="S31" s="65">
        <f t="shared" si="5"/>
        <v>4</v>
      </c>
      <c r="T31" s="49">
        <v>65</v>
      </c>
      <c r="U31" s="49">
        <v>3</v>
      </c>
      <c r="V31" s="191">
        <f t="shared" si="6"/>
        <v>18</v>
      </c>
      <c r="W31" s="191">
        <f t="shared" si="7"/>
        <v>1</v>
      </c>
    </row>
    <row r="32" spans="1:23" ht="12.75">
      <c r="A32" s="9" t="s">
        <v>418</v>
      </c>
      <c r="B32" s="427"/>
      <c r="C32" s="428"/>
      <c r="D32" s="428"/>
      <c r="E32" s="428"/>
      <c r="F32" s="428"/>
      <c r="G32" s="428"/>
      <c r="H32" s="428"/>
      <c r="I32" s="429"/>
      <c r="J32" s="80"/>
      <c r="K32" s="80"/>
      <c r="L32" s="50">
        <v>21</v>
      </c>
      <c r="M32" s="50">
        <v>1</v>
      </c>
      <c r="N32" s="48">
        <v>18</v>
      </c>
      <c r="O32" s="48">
        <v>1</v>
      </c>
      <c r="P32" s="48">
        <v>15</v>
      </c>
      <c r="Q32" s="48">
        <v>1</v>
      </c>
      <c r="R32" s="65">
        <f t="shared" si="4"/>
        <v>54</v>
      </c>
      <c r="S32" s="65">
        <f t="shared" si="5"/>
        <v>3</v>
      </c>
      <c r="T32" s="49">
        <v>54</v>
      </c>
      <c r="U32" s="49">
        <v>3</v>
      </c>
      <c r="V32" s="191">
        <f t="shared" si="6"/>
        <v>0</v>
      </c>
      <c r="W32" s="191">
        <f t="shared" si="7"/>
        <v>0</v>
      </c>
    </row>
    <row r="33" spans="1:23" ht="12.75">
      <c r="A33" s="10" t="s">
        <v>351</v>
      </c>
      <c r="B33" s="427"/>
      <c r="C33" s="428"/>
      <c r="D33" s="428"/>
      <c r="E33" s="428"/>
      <c r="F33" s="428"/>
      <c r="G33" s="428"/>
      <c r="H33" s="428"/>
      <c r="I33" s="429"/>
      <c r="J33" s="80"/>
      <c r="K33" s="80"/>
      <c r="L33" s="50">
        <v>43</v>
      </c>
      <c r="M33" s="50">
        <v>2</v>
      </c>
      <c r="N33" s="48">
        <v>37</v>
      </c>
      <c r="O33" s="48">
        <v>2</v>
      </c>
      <c r="P33" s="48"/>
      <c r="Q33" s="48"/>
      <c r="R33" s="65">
        <f>L33+N33+P33</f>
        <v>80</v>
      </c>
      <c r="S33" s="65">
        <f>M33+O33+Q33</f>
        <v>4</v>
      </c>
      <c r="T33" s="49">
        <v>39</v>
      </c>
      <c r="U33" s="49">
        <v>2</v>
      </c>
      <c r="V33" s="191">
        <f>R33-T33</f>
        <v>41</v>
      </c>
      <c r="W33" s="191">
        <f>S33-U33</f>
        <v>2</v>
      </c>
    </row>
    <row r="34" spans="1:23" ht="12.75">
      <c r="A34" s="11" t="s">
        <v>354</v>
      </c>
      <c r="B34" s="427"/>
      <c r="C34" s="428"/>
      <c r="D34" s="428"/>
      <c r="E34" s="428"/>
      <c r="F34" s="428"/>
      <c r="G34" s="428"/>
      <c r="H34" s="428"/>
      <c r="I34" s="429"/>
      <c r="J34" s="80"/>
      <c r="K34" s="80"/>
      <c r="L34" s="50">
        <v>24</v>
      </c>
      <c r="M34" s="50">
        <v>1</v>
      </c>
      <c r="N34" s="48">
        <v>15</v>
      </c>
      <c r="O34" s="48">
        <v>1</v>
      </c>
      <c r="P34" s="48">
        <v>24</v>
      </c>
      <c r="Q34" s="48">
        <v>1</v>
      </c>
      <c r="R34" s="65">
        <f>L34+N34+P34</f>
        <v>63</v>
      </c>
      <c r="S34" s="65">
        <f>M34+O34+Q34</f>
        <v>3</v>
      </c>
      <c r="T34" s="49">
        <v>74</v>
      </c>
      <c r="U34" s="49">
        <v>4</v>
      </c>
      <c r="V34" s="191">
        <f>R34-T34</f>
        <v>-11</v>
      </c>
      <c r="W34" s="191">
        <f>S34-U34</f>
        <v>-1</v>
      </c>
    </row>
    <row r="35" spans="1:23" ht="12.75">
      <c r="A35" s="10" t="s">
        <v>288</v>
      </c>
      <c r="B35" s="427"/>
      <c r="C35" s="428"/>
      <c r="D35" s="428"/>
      <c r="E35" s="428"/>
      <c r="F35" s="428"/>
      <c r="G35" s="428"/>
      <c r="H35" s="428"/>
      <c r="I35" s="429"/>
      <c r="J35" s="80"/>
      <c r="K35" s="80"/>
      <c r="L35" s="50">
        <v>41</v>
      </c>
      <c r="M35" s="50">
        <v>2</v>
      </c>
      <c r="N35" s="48">
        <v>22</v>
      </c>
      <c r="O35" s="48">
        <v>1</v>
      </c>
      <c r="P35" s="48">
        <v>30</v>
      </c>
      <c r="Q35" s="48">
        <v>2</v>
      </c>
      <c r="R35" s="65">
        <f t="shared" si="4"/>
        <v>93</v>
      </c>
      <c r="S35" s="65">
        <f t="shared" si="5"/>
        <v>5</v>
      </c>
      <c r="T35" s="49">
        <v>72</v>
      </c>
      <c r="U35" s="49">
        <v>3</v>
      </c>
      <c r="V35" s="191">
        <f t="shared" si="6"/>
        <v>21</v>
      </c>
      <c r="W35" s="191">
        <f t="shared" si="7"/>
        <v>2</v>
      </c>
    </row>
    <row r="36" spans="1:23" ht="12.75">
      <c r="A36" s="10" t="s">
        <v>112</v>
      </c>
      <c r="B36" s="427"/>
      <c r="C36" s="428"/>
      <c r="D36" s="428"/>
      <c r="E36" s="428"/>
      <c r="F36" s="428"/>
      <c r="G36" s="428"/>
      <c r="H36" s="428"/>
      <c r="I36" s="429"/>
      <c r="J36" s="80"/>
      <c r="K36" s="80"/>
      <c r="L36" s="50">
        <v>45</v>
      </c>
      <c r="M36" s="50">
        <v>2</v>
      </c>
      <c r="N36" s="48">
        <v>21</v>
      </c>
      <c r="O36" s="48">
        <v>1</v>
      </c>
      <c r="P36" s="48">
        <v>34</v>
      </c>
      <c r="Q36" s="48">
        <v>1</v>
      </c>
      <c r="R36" s="65">
        <f t="shared" si="4"/>
        <v>100</v>
      </c>
      <c r="S36" s="65">
        <f t="shared" si="5"/>
        <v>4</v>
      </c>
      <c r="T36" s="49">
        <v>79</v>
      </c>
      <c r="U36" s="49">
        <v>3</v>
      </c>
      <c r="V36" s="191">
        <f>R36-T36</f>
        <v>21</v>
      </c>
      <c r="W36" s="191">
        <f>S36-U36</f>
        <v>1</v>
      </c>
    </row>
    <row r="37" spans="1:23" ht="12.75">
      <c r="A37" s="10" t="s">
        <v>292</v>
      </c>
      <c r="B37" s="427"/>
      <c r="C37" s="428"/>
      <c r="D37" s="428"/>
      <c r="E37" s="428"/>
      <c r="F37" s="428"/>
      <c r="G37" s="428"/>
      <c r="H37" s="428"/>
      <c r="I37" s="429"/>
      <c r="J37" s="80"/>
      <c r="K37" s="80"/>
      <c r="L37" s="50">
        <v>21</v>
      </c>
      <c r="M37" s="50">
        <v>1</v>
      </c>
      <c r="N37" s="48">
        <v>24</v>
      </c>
      <c r="O37" s="48">
        <v>1</v>
      </c>
      <c r="P37" s="48">
        <v>18</v>
      </c>
      <c r="Q37" s="48">
        <v>1</v>
      </c>
      <c r="R37" s="65">
        <f t="shared" si="4"/>
        <v>63</v>
      </c>
      <c r="S37" s="65">
        <f t="shared" si="5"/>
        <v>3</v>
      </c>
      <c r="T37" s="49">
        <v>64</v>
      </c>
      <c r="U37" s="49">
        <v>3</v>
      </c>
      <c r="V37" s="191">
        <f t="shared" si="6"/>
        <v>-1</v>
      </c>
      <c r="W37" s="191">
        <f t="shared" si="7"/>
        <v>0</v>
      </c>
    </row>
    <row r="38" spans="1:23" ht="12.75">
      <c r="A38" s="10" t="s">
        <v>361</v>
      </c>
      <c r="B38" s="427"/>
      <c r="C38" s="428"/>
      <c r="D38" s="428"/>
      <c r="E38" s="428"/>
      <c r="F38" s="428"/>
      <c r="G38" s="428"/>
      <c r="H38" s="428"/>
      <c r="I38" s="429"/>
      <c r="J38" s="80"/>
      <c r="K38" s="80"/>
      <c r="L38" s="50">
        <v>41</v>
      </c>
      <c r="M38" s="50">
        <v>2</v>
      </c>
      <c r="N38" s="48">
        <v>24</v>
      </c>
      <c r="O38" s="48">
        <v>1</v>
      </c>
      <c r="P38" s="48">
        <v>24</v>
      </c>
      <c r="Q38" s="48">
        <v>1</v>
      </c>
      <c r="R38" s="65">
        <f t="shared" si="4"/>
        <v>89</v>
      </c>
      <c r="S38" s="65">
        <f t="shared" si="5"/>
        <v>4</v>
      </c>
      <c r="T38" s="49">
        <v>68</v>
      </c>
      <c r="U38" s="49">
        <v>3</v>
      </c>
      <c r="V38" s="191">
        <f t="shared" si="6"/>
        <v>21</v>
      </c>
      <c r="W38" s="191">
        <f t="shared" si="7"/>
        <v>1</v>
      </c>
    </row>
    <row r="39" spans="1:23" ht="12.75">
      <c r="A39" s="10" t="s">
        <v>8</v>
      </c>
      <c r="B39" s="427"/>
      <c r="C39" s="428"/>
      <c r="D39" s="428"/>
      <c r="E39" s="428"/>
      <c r="F39" s="428"/>
      <c r="G39" s="428"/>
      <c r="H39" s="428"/>
      <c r="I39" s="429"/>
      <c r="J39" s="80"/>
      <c r="K39" s="80"/>
      <c r="L39" s="50">
        <v>21</v>
      </c>
      <c r="M39" s="50">
        <v>1</v>
      </c>
      <c r="N39" s="48">
        <v>17</v>
      </c>
      <c r="O39" s="48">
        <v>1</v>
      </c>
      <c r="P39" s="48">
        <v>24</v>
      </c>
      <c r="Q39" s="48">
        <v>1</v>
      </c>
      <c r="R39" s="65">
        <f t="shared" si="4"/>
        <v>62</v>
      </c>
      <c r="S39" s="65">
        <f t="shared" si="5"/>
        <v>3</v>
      </c>
      <c r="T39" s="49">
        <v>55</v>
      </c>
      <c r="U39" s="49">
        <v>3</v>
      </c>
      <c r="V39" s="191">
        <f t="shared" si="6"/>
        <v>7</v>
      </c>
      <c r="W39" s="191">
        <f t="shared" si="7"/>
        <v>0</v>
      </c>
    </row>
    <row r="40" spans="1:23" ht="12.75">
      <c r="A40" s="10" t="s">
        <v>381</v>
      </c>
      <c r="B40" s="427"/>
      <c r="C40" s="428"/>
      <c r="D40" s="428"/>
      <c r="E40" s="428"/>
      <c r="F40" s="428"/>
      <c r="G40" s="428"/>
      <c r="H40" s="428"/>
      <c r="I40" s="429"/>
      <c r="J40" s="80"/>
      <c r="K40" s="80"/>
      <c r="L40" s="50">
        <v>25</v>
      </c>
      <c r="M40" s="50">
        <v>1</v>
      </c>
      <c r="N40" s="48">
        <v>16</v>
      </c>
      <c r="O40" s="48">
        <v>1</v>
      </c>
      <c r="P40" s="48">
        <v>18</v>
      </c>
      <c r="Q40" s="48">
        <v>1</v>
      </c>
      <c r="R40" s="65">
        <f>L40+N40+P40</f>
        <v>59</v>
      </c>
      <c r="S40" s="65">
        <f>M40+O40+Q40</f>
        <v>3</v>
      </c>
      <c r="T40" s="49">
        <v>67</v>
      </c>
      <c r="U40" s="49">
        <v>4</v>
      </c>
      <c r="V40" s="191">
        <f t="shared" si="6"/>
        <v>-8</v>
      </c>
      <c r="W40" s="191">
        <f t="shared" si="7"/>
        <v>-1</v>
      </c>
    </row>
    <row r="41" spans="1:23" ht="12.75">
      <c r="A41" s="10" t="s">
        <v>370</v>
      </c>
      <c r="B41" s="427"/>
      <c r="C41" s="428"/>
      <c r="D41" s="428"/>
      <c r="E41" s="428"/>
      <c r="F41" s="428"/>
      <c r="G41" s="428"/>
      <c r="H41" s="428"/>
      <c r="I41" s="429"/>
      <c r="J41" s="80"/>
      <c r="K41" s="80"/>
      <c r="L41" s="50">
        <v>34</v>
      </c>
      <c r="M41" s="50">
        <v>2</v>
      </c>
      <c r="N41" s="48">
        <v>25</v>
      </c>
      <c r="O41" s="48">
        <v>1</v>
      </c>
      <c r="P41" s="48">
        <v>22</v>
      </c>
      <c r="Q41" s="48">
        <v>1</v>
      </c>
      <c r="R41" s="65">
        <f t="shared" si="4"/>
        <v>81</v>
      </c>
      <c r="S41" s="65">
        <f t="shared" si="5"/>
        <v>4</v>
      </c>
      <c r="T41" s="49">
        <v>69</v>
      </c>
      <c r="U41" s="49">
        <v>3</v>
      </c>
      <c r="V41" s="191">
        <f t="shared" si="6"/>
        <v>12</v>
      </c>
      <c r="W41" s="191">
        <f t="shared" si="7"/>
        <v>1</v>
      </c>
    </row>
    <row r="42" spans="1:23" ht="12.75">
      <c r="A42" s="10" t="s">
        <v>371</v>
      </c>
      <c r="B42" s="427"/>
      <c r="C42" s="428"/>
      <c r="D42" s="428"/>
      <c r="E42" s="428"/>
      <c r="F42" s="428"/>
      <c r="G42" s="428"/>
      <c r="H42" s="428"/>
      <c r="I42" s="429"/>
      <c r="J42" s="80"/>
      <c r="K42" s="80"/>
      <c r="L42" s="50">
        <v>32</v>
      </c>
      <c r="M42" s="50">
        <v>2</v>
      </c>
      <c r="N42" s="48">
        <v>13</v>
      </c>
      <c r="O42" s="48">
        <v>1</v>
      </c>
      <c r="P42" s="48"/>
      <c r="Q42" s="48"/>
      <c r="R42" s="65">
        <f t="shared" si="4"/>
        <v>45</v>
      </c>
      <c r="S42" s="65">
        <f t="shared" si="5"/>
        <v>3</v>
      </c>
      <c r="T42" s="49">
        <v>31</v>
      </c>
      <c r="U42" s="49">
        <v>2</v>
      </c>
      <c r="V42" s="191">
        <f t="shared" si="6"/>
        <v>14</v>
      </c>
      <c r="W42" s="191">
        <f t="shared" si="7"/>
        <v>1</v>
      </c>
    </row>
    <row r="43" spans="1:23" s="168" customFormat="1" ht="11.25" customHeight="1">
      <c r="A43" s="426" t="s">
        <v>4</v>
      </c>
      <c r="B43" s="426"/>
      <c r="C43" s="426"/>
      <c r="D43" s="426"/>
      <c r="E43" s="426"/>
      <c r="F43" s="426"/>
      <c r="G43" s="426"/>
      <c r="H43" s="426"/>
      <c r="I43" s="426"/>
      <c r="J43" s="169"/>
      <c r="K43" s="169"/>
      <c r="L43" s="170">
        <f aca="true" t="shared" si="8" ref="L43:W43">SUM(L28:L42)</f>
        <v>572</v>
      </c>
      <c r="M43" s="170">
        <f t="shared" si="8"/>
        <v>26</v>
      </c>
      <c r="N43" s="170">
        <f t="shared" si="8"/>
        <v>386</v>
      </c>
      <c r="O43" s="170">
        <f t="shared" si="8"/>
        <v>20</v>
      </c>
      <c r="P43" s="170">
        <f t="shared" si="8"/>
        <v>337</v>
      </c>
      <c r="Q43" s="170">
        <f t="shared" si="8"/>
        <v>16</v>
      </c>
      <c r="R43" s="170">
        <f t="shared" si="8"/>
        <v>1295</v>
      </c>
      <c r="S43" s="170">
        <f t="shared" si="8"/>
        <v>62</v>
      </c>
      <c r="T43" s="171">
        <f t="shared" si="8"/>
        <v>1108</v>
      </c>
      <c r="U43" s="171">
        <f t="shared" si="8"/>
        <v>54</v>
      </c>
      <c r="V43" s="188">
        <f t="shared" si="8"/>
        <v>187</v>
      </c>
      <c r="W43" s="188">
        <f t="shared" si="8"/>
        <v>8</v>
      </c>
    </row>
  </sheetData>
  <mergeCells count="25">
    <mergeCell ref="A3:W3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T26:U26"/>
    <mergeCell ref="V26:W26"/>
    <mergeCell ref="L25:W25"/>
    <mergeCell ref="P26:Q26"/>
    <mergeCell ref="R26:S26"/>
    <mergeCell ref="N6:O6"/>
    <mergeCell ref="L26:M26"/>
    <mergeCell ref="N26:O26"/>
    <mergeCell ref="R6:S6"/>
    <mergeCell ref="A43:I43"/>
    <mergeCell ref="B5:I5"/>
    <mergeCell ref="B28:I42"/>
    <mergeCell ref="B25:I27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53"/>
  <sheetViews>
    <sheetView showGridLines="0" zoomScale="115" zoomScaleNormal="115" workbookViewId="0" topLeftCell="A7">
      <selection activeCell="B19" sqref="B19:I21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4.421875" style="0" hidden="1" customWidth="1"/>
    <col min="11" max="11" width="4.7109375" style="0" hidden="1" customWidth="1"/>
    <col min="12" max="21" width="5.28125" style="0" customWidth="1"/>
    <col min="22" max="23" width="5.28125" style="183" customWidth="1"/>
  </cols>
  <sheetData>
    <row r="1" spans="1:23" ht="11.25" customHeight="1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3.75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319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0.5" customHeight="1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0.5" customHeight="1">
      <c r="B5" s="471" t="s">
        <v>141</v>
      </c>
      <c r="C5" s="471"/>
      <c r="D5" s="471"/>
      <c r="E5" s="471"/>
      <c r="F5" s="471"/>
      <c r="G5" s="471"/>
      <c r="H5" s="471"/>
      <c r="I5" s="471"/>
      <c r="J5" s="87"/>
      <c r="K5" s="87"/>
    </row>
    <row r="6" spans="1:23" ht="10.5" customHeight="1">
      <c r="A6" s="488" t="s">
        <v>1</v>
      </c>
      <c r="B6" s="491" t="s">
        <v>2</v>
      </c>
      <c r="C6" s="492"/>
      <c r="D6" s="478" t="s">
        <v>415</v>
      </c>
      <c r="E6" s="479"/>
      <c r="F6" s="493" t="s">
        <v>3</v>
      </c>
      <c r="G6" s="493"/>
      <c r="H6" s="490" t="s">
        <v>29</v>
      </c>
      <c r="I6" s="490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0.5" customHeight="1">
      <c r="A7" s="4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0.5" customHeight="1">
      <c r="A8" s="288" t="s">
        <v>177</v>
      </c>
      <c r="B8" s="289"/>
      <c r="C8" s="289"/>
      <c r="D8" s="290">
        <v>16</v>
      </c>
      <c r="E8" s="290">
        <v>1</v>
      </c>
      <c r="F8" s="291">
        <f aca="true" t="shared" si="0" ref="F8:G11">B8-D8</f>
        <v>-16</v>
      </c>
      <c r="G8" s="291">
        <f t="shared" si="0"/>
        <v>-1</v>
      </c>
      <c r="H8" s="289">
        <v>31</v>
      </c>
      <c r="I8" s="289">
        <v>1</v>
      </c>
      <c r="J8" s="60">
        <v>17</v>
      </c>
      <c r="K8" s="60">
        <v>1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0.5" customHeight="1">
      <c r="A9" s="288" t="s">
        <v>291</v>
      </c>
      <c r="B9" s="289">
        <v>31</v>
      </c>
      <c r="C9" s="289">
        <v>1</v>
      </c>
      <c r="D9" s="290">
        <v>30</v>
      </c>
      <c r="E9" s="290">
        <v>1</v>
      </c>
      <c r="F9" s="291">
        <f>B9-D9</f>
        <v>1</v>
      </c>
      <c r="G9" s="291">
        <f>C9-E9</f>
        <v>0</v>
      </c>
      <c r="H9" s="289"/>
      <c r="I9" s="28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0.5" customHeight="1">
      <c r="A10" s="292" t="s">
        <v>289</v>
      </c>
      <c r="B10" s="293"/>
      <c r="C10" s="293"/>
      <c r="D10" s="290"/>
      <c r="E10" s="290"/>
      <c r="F10" s="291">
        <f t="shared" si="0"/>
        <v>0</v>
      </c>
      <c r="G10" s="291">
        <f t="shared" si="0"/>
        <v>0</v>
      </c>
      <c r="H10" s="289"/>
      <c r="I10" s="28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0.5" customHeight="1">
      <c r="A11" s="8" t="s">
        <v>395</v>
      </c>
      <c r="B11" s="293"/>
      <c r="C11" s="293"/>
      <c r="D11" s="290"/>
      <c r="E11" s="290"/>
      <c r="F11" s="291">
        <f t="shared" si="0"/>
        <v>0</v>
      </c>
      <c r="G11" s="291">
        <f t="shared" si="0"/>
        <v>0</v>
      </c>
      <c r="H11" s="289">
        <v>29</v>
      </c>
      <c r="I11" s="289">
        <v>1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0.5" customHeight="1">
      <c r="A12" s="305" t="s">
        <v>330</v>
      </c>
      <c r="B12" s="293">
        <v>19</v>
      </c>
      <c r="C12" s="293">
        <v>1</v>
      </c>
      <c r="D12" s="290">
        <v>0</v>
      </c>
      <c r="E12" s="290">
        <v>0</v>
      </c>
      <c r="F12" s="291">
        <f aca="true" t="shared" si="1" ref="F12:G14">B12-D12</f>
        <v>19</v>
      </c>
      <c r="G12" s="291">
        <f t="shared" si="1"/>
        <v>1</v>
      </c>
      <c r="H12" s="289"/>
      <c r="I12" s="28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0.5" customHeight="1">
      <c r="A13" s="288" t="s">
        <v>333</v>
      </c>
      <c r="B13" s="293"/>
      <c r="C13" s="293"/>
      <c r="D13" s="290"/>
      <c r="E13" s="290"/>
      <c r="F13" s="291">
        <f t="shared" si="1"/>
        <v>0</v>
      </c>
      <c r="G13" s="291">
        <f t="shared" si="1"/>
        <v>0</v>
      </c>
      <c r="H13" s="289">
        <v>26</v>
      </c>
      <c r="I13" s="289">
        <v>1</v>
      </c>
      <c r="J13" s="60">
        <v>34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0.5" customHeight="1">
      <c r="A14" s="288" t="s">
        <v>368</v>
      </c>
      <c r="B14" s="293"/>
      <c r="C14" s="293"/>
      <c r="D14" s="290">
        <v>25</v>
      </c>
      <c r="E14" s="290">
        <v>1</v>
      </c>
      <c r="F14" s="291">
        <f t="shared" si="1"/>
        <v>-25</v>
      </c>
      <c r="G14" s="291">
        <f t="shared" si="1"/>
        <v>-1</v>
      </c>
      <c r="H14" s="289"/>
      <c r="I14" s="289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s="168" customFormat="1" ht="10.5" customHeight="1">
      <c r="A15" s="294" t="s">
        <v>4</v>
      </c>
      <c r="B15" s="295">
        <f aca="true" t="shared" si="2" ref="B15:K15">SUM(B8:B14)</f>
        <v>50</v>
      </c>
      <c r="C15" s="295">
        <f t="shared" si="2"/>
        <v>2</v>
      </c>
      <c r="D15" s="296">
        <f t="shared" si="2"/>
        <v>71</v>
      </c>
      <c r="E15" s="296">
        <f t="shared" si="2"/>
        <v>3</v>
      </c>
      <c r="F15" s="291">
        <f t="shared" si="2"/>
        <v>-21</v>
      </c>
      <c r="G15" s="291">
        <f t="shared" si="2"/>
        <v>-1</v>
      </c>
      <c r="H15" s="297">
        <f t="shared" si="2"/>
        <v>86</v>
      </c>
      <c r="I15" s="297">
        <f t="shared" si="2"/>
        <v>3</v>
      </c>
      <c r="J15" s="162">
        <f t="shared" si="2"/>
        <v>51</v>
      </c>
      <c r="K15" s="162">
        <f t="shared" si="2"/>
        <v>2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87"/>
      <c r="W15" s="187"/>
    </row>
    <row r="16" spans="1:23" ht="10.5" customHeight="1">
      <c r="A16" s="84"/>
      <c r="B16" s="472" t="s">
        <v>182</v>
      </c>
      <c r="C16" s="472"/>
      <c r="D16" s="472"/>
      <c r="E16" s="472"/>
      <c r="F16" s="472"/>
      <c r="G16" s="472"/>
      <c r="H16" s="472"/>
      <c r="I16" s="473"/>
      <c r="J16" s="58"/>
      <c r="K16" s="58"/>
      <c r="L16" s="483" t="s">
        <v>181</v>
      </c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</row>
    <row r="17" spans="1:23" ht="10.5" customHeight="1">
      <c r="A17" s="85"/>
      <c r="B17" s="474"/>
      <c r="C17" s="474"/>
      <c r="D17" s="474"/>
      <c r="E17" s="474"/>
      <c r="F17" s="474"/>
      <c r="G17" s="474"/>
      <c r="H17" s="474"/>
      <c r="I17" s="475"/>
      <c r="J17" s="81"/>
      <c r="K17" s="81"/>
      <c r="L17" s="484" t="s">
        <v>30</v>
      </c>
      <c r="M17" s="485"/>
      <c r="N17" s="484" t="s">
        <v>31</v>
      </c>
      <c r="O17" s="485"/>
      <c r="P17" s="484" t="s">
        <v>32</v>
      </c>
      <c r="Q17" s="485"/>
      <c r="R17" s="486" t="s">
        <v>414</v>
      </c>
      <c r="S17" s="487"/>
      <c r="T17" s="480" t="s">
        <v>417</v>
      </c>
      <c r="U17" s="481"/>
      <c r="V17" s="482" t="s">
        <v>3</v>
      </c>
      <c r="W17" s="482"/>
    </row>
    <row r="18" spans="1:23" ht="10.5" customHeight="1">
      <c r="A18" s="86"/>
      <c r="B18" s="476"/>
      <c r="C18" s="476"/>
      <c r="D18" s="476"/>
      <c r="E18" s="476"/>
      <c r="F18" s="476"/>
      <c r="G18" s="476"/>
      <c r="H18" s="476"/>
      <c r="I18" s="477"/>
      <c r="J18" s="83"/>
      <c r="K18" s="83"/>
      <c r="L18" s="6" t="s">
        <v>6</v>
      </c>
      <c r="M18" s="6" t="s">
        <v>5</v>
      </c>
      <c r="N18" s="6" t="s">
        <v>6</v>
      </c>
      <c r="O18" s="6" t="s">
        <v>5</v>
      </c>
      <c r="P18" s="6" t="s">
        <v>6</v>
      </c>
      <c r="Q18" s="6" t="s">
        <v>5</v>
      </c>
      <c r="R18" s="7" t="s">
        <v>6</v>
      </c>
      <c r="S18" s="7" t="s">
        <v>5</v>
      </c>
      <c r="T18" s="5" t="s">
        <v>6</v>
      </c>
      <c r="U18" s="5" t="s">
        <v>5</v>
      </c>
      <c r="V18" s="139" t="s">
        <v>6</v>
      </c>
      <c r="W18" s="139" t="s">
        <v>5</v>
      </c>
    </row>
    <row r="19" spans="1:23" ht="10.5" customHeight="1">
      <c r="A19" s="298" t="s">
        <v>177</v>
      </c>
      <c r="B19" s="461" t="s">
        <v>142</v>
      </c>
      <c r="C19" s="462"/>
      <c r="D19" s="462"/>
      <c r="E19" s="462"/>
      <c r="F19" s="462"/>
      <c r="G19" s="462"/>
      <c r="H19" s="462"/>
      <c r="I19" s="463"/>
      <c r="J19" s="300"/>
      <c r="K19" s="300"/>
      <c r="L19" s="301">
        <v>32</v>
      </c>
      <c r="M19" s="301">
        <v>1</v>
      </c>
      <c r="N19" s="301">
        <v>27</v>
      </c>
      <c r="O19" s="301">
        <v>1</v>
      </c>
      <c r="P19" s="301">
        <v>17</v>
      </c>
      <c r="Q19" s="301">
        <v>1</v>
      </c>
      <c r="R19" s="302">
        <f aca="true" t="shared" si="3" ref="R19:S21">L19+N19+P19</f>
        <v>76</v>
      </c>
      <c r="S19" s="302">
        <f t="shared" si="3"/>
        <v>3</v>
      </c>
      <c r="T19" s="303">
        <v>72</v>
      </c>
      <c r="U19" s="303">
        <v>3</v>
      </c>
      <c r="V19" s="304">
        <f aca="true" t="shared" si="4" ref="V19:W21">R19-T19</f>
        <v>4</v>
      </c>
      <c r="W19" s="304">
        <f t="shared" si="4"/>
        <v>0</v>
      </c>
    </row>
    <row r="20" spans="1:23" ht="10.5" customHeight="1">
      <c r="A20" s="288" t="s">
        <v>366</v>
      </c>
      <c r="B20" s="468"/>
      <c r="C20" s="469"/>
      <c r="D20" s="469"/>
      <c r="E20" s="469"/>
      <c r="F20" s="469"/>
      <c r="G20" s="469"/>
      <c r="H20" s="469"/>
      <c r="I20" s="470"/>
      <c r="J20" s="300"/>
      <c r="K20" s="300"/>
      <c r="L20" s="289">
        <v>21</v>
      </c>
      <c r="M20" s="289">
        <v>0</v>
      </c>
      <c r="N20" s="293">
        <v>25</v>
      </c>
      <c r="O20" s="293">
        <v>1</v>
      </c>
      <c r="P20" s="293">
        <v>14</v>
      </c>
      <c r="Q20" s="293">
        <v>0</v>
      </c>
      <c r="R20" s="302">
        <f t="shared" si="3"/>
        <v>60</v>
      </c>
      <c r="S20" s="302">
        <f t="shared" si="3"/>
        <v>1</v>
      </c>
      <c r="T20" s="290">
        <v>56</v>
      </c>
      <c r="U20" s="290">
        <v>3</v>
      </c>
      <c r="V20" s="304">
        <f t="shared" si="4"/>
        <v>4</v>
      </c>
      <c r="W20" s="304">
        <f t="shared" si="4"/>
        <v>-2</v>
      </c>
    </row>
    <row r="21" spans="1:23" ht="10.5" customHeight="1">
      <c r="A21" s="305" t="s">
        <v>368</v>
      </c>
      <c r="B21" s="468"/>
      <c r="C21" s="469"/>
      <c r="D21" s="469"/>
      <c r="E21" s="469"/>
      <c r="F21" s="469"/>
      <c r="G21" s="469"/>
      <c r="H21" s="469"/>
      <c r="I21" s="470"/>
      <c r="J21" s="300"/>
      <c r="K21" s="300"/>
      <c r="L21" s="289"/>
      <c r="M21" s="289"/>
      <c r="N21" s="293">
        <v>24</v>
      </c>
      <c r="O21" s="293">
        <v>1</v>
      </c>
      <c r="P21" s="293">
        <v>21</v>
      </c>
      <c r="Q21" s="293">
        <v>1</v>
      </c>
      <c r="R21" s="302">
        <f t="shared" si="3"/>
        <v>45</v>
      </c>
      <c r="S21" s="302">
        <f t="shared" si="3"/>
        <v>2</v>
      </c>
      <c r="T21" s="290">
        <v>53</v>
      </c>
      <c r="U21" s="290">
        <v>3</v>
      </c>
      <c r="V21" s="304">
        <f t="shared" si="4"/>
        <v>-8</v>
      </c>
      <c r="W21" s="304">
        <f t="shared" si="4"/>
        <v>-1</v>
      </c>
    </row>
    <row r="22" spans="1:23" s="168" customFormat="1" ht="10.5" customHeight="1">
      <c r="A22" s="464" t="s">
        <v>4</v>
      </c>
      <c r="B22" s="464"/>
      <c r="C22" s="464"/>
      <c r="D22" s="464"/>
      <c r="E22" s="464"/>
      <c r="F22" s="464"/>
      <c r="G22" s="464"/>
      <c r="H22" s="464"/>
      <c r="I22" s="464"/>
      <c r="J22" s="306"/>
      <c r="K22" s="306"/>
      <c r="L22" s="307">
        <f aca="true" t="shared" si="5" ref="L22:W22">SUM(L19:L21)</f>
        <v>53</v>
      </c>
      <c r="M22" s="307">
        <f t="shared" si="5"/>
        <v>1</v>
      </c>
      <c r="N22" s="307">
        <f t="shared" si="5"/>
        <v>76</v>
      </c>
      <c r="O22" s="307">
        <f t="shared" si="5"/>
        <v>3</v>
      </c>
      <c r="P22" s="307">
        <f t="shared" si="5"/>
        <v>52</v>
      </c>
      <c r="Q22" s="307">
        <f t="shared" si="5"/>
        <v>2</v>
      </c>
      <c r="R22" s="307">
        <f t="shared" si="5"/>
        <v>181</v>
      </c>
      <c r="S22" s="307">
        <f t="shared" si="5"/>
        <v>6</v>
      </c>
      <c r="T22" s="308">
        <f t="shared" si="5"/>
        <v>181</v>
      </c>
      <c r="U22" s="308">
        <f t="shared" si="5"/>
        <v>9</v>
      </c>
      <c r="V22" s="309">
        <f t="shared" si="5"/>
        <v>0</v>
      </c>
      <c r="W22" s="309">
        <f t="shared" si="5"/>
        <v>-3</v>
      </c>
    </row>
    <row r="23" spans="1:23" ht="10.5" customHeight="1">
      <c r="A23" s="298" t="s">
        <v>177</v>
      </c>
      <c r="B23" s="461" t="s">
        <v>146</v>
      </c>
      <c r="C23" s="462"/>
      <c r="D23" s="462"/>
      <c r="E23" s="462"/>
      <c r="F23" s="462"/>
      <c r="G23" s="462"/>
      <c r="H23" s="462"/>
      <c r="I23" s="463"/>
      <c r="J23" s="300"/>
      <c r="K23" s="300"/>
      <c r="L23" s="301">
        <v>26</v>
      </c>
      <c r="M23" s="301">
        <v>1</v>
      </c>
      <c r="N23" s="301">
        <v>32</v>
      </c>
      <c r="O23" s="301">
        <v>1</v>
      </c>
      <c r="P23" s="301">
        <v>33</v>
      </c>
      <c r="Q23" s="301">
        <v>2</v>
      </c>
      <c r="R23" s="302">
        <f>L23+N23+P23</f>
        <v>91</v>
      </c>
      <c r="S23" s="302">
        <f>M23+O23+Q23</f>
        <v>4</v>
      </c>
      <c r="T23" s="303">
        <v>80</v>
      </c>
      <c r="U23" s="303">
        <v>5</v>
      </c>
      <c r="V23" s="304">
        <f>R23-T23</f>
        <v>11</v>
      </c>
      <c r="W23" s="304">
        <f>S23-U23</f>
        <v>-1</v>
      </c>
    </row>
    <row r="24" spans="1:23" s="168" customFormat="1" ht="10.5" customHeight="1">
      <c r="A24" s="464" t="s">
        <v>4</v>
      </c>
      <c r="B24" s="464"/>
      <c r="C24" s="464"/>
      <c r="D24" s="464"/>
      <c r="E24" s="464"/>
      <c r="F24" s="464"/>
      <c r="G24" s="464"/>
      <c r="H24" s="464"/>
      <c r="I24" s="464"/>
      <c r="J24" s="306"/>
      <c r="K24" s="306"/>
      <c r="L24" s="307">
        <f aca="true" t="shared" si="6" ref="L24:W24">SUM(L23:L23)</f>
        <v>26</v>
      </c>
      <c r="M24" s="307">
        <f t="shared" si="6"/>
        <v>1</v>
      </c>
      <c r="N24" s="307">
        <f t="shared" si="6"/>
        <v>32</v>
      </c>
      <c r="O24" s="307">
        <f t="shared" si="6"/>
        <v>1</v>
      </c>
      <c r="P24" s="307">
        <f t="shared" si="6"/>
        <v>33</v>
      </c>
      <c r="Q24" s="307">
        <f t="shared" si="6"/>
        <v>2</v>
      </c>
      <c r="R24" s="307">
        <f t="shared" si="6"/>
        <v>91</v>
      </c>
      <c r="S24" s="307">
        <f t="shared" si="6"/>
        <v>4</v>
      </c>
      <c r="T24" s="308">
        <f t="shared" si="6"/>
        <v>80</v>
      </c>
      <c r="U24" s="308">
        <f t="shared" si="6"/>
        <v>5</v>
      </c>
      <c r="V24" s="309">
        <f t="shared" si="6"/>
        <v>11</v>
      </c>
      <c r="W24" s="309">
        <f t="shared" si="6"/>
        <v>-1</v>
      </c>
    </row>
    <row r="25" spans="1:23" ht="10.5" customHeight="1">
      <c r="A25" s="298" t="s">
        <v>177</v>
      </c>
      <c r="B25" s="461" t="s">
        <v>147</v>
      </c>
      <c r="C25" s="462"/>
      <c r="D25" s="462"/>
      <c r="E25" s="462"/>
      <c r="F25" s="462"/>
      <c r="G25" s="462"/>
      <c r="H25" s="462"/>
      <c r="I25" s="463"/>
      <c r="J25" s="300"/>
      <c r="K25" s="300"/>
      <c r="L25" s="301"/>
      <c r="M25" s="301"/>
      <c r="N25" s="301"/>
      <c r="O25" s="301"/>
      <c r="P25" s="301"/>
      <c r="Q25" s="301"/>
      <c r="R25" s="302">
        <f>L25+N25+P25</f>
        <v>0</v>
      </c>
      <c r="S25" s="302">
        <f>M25+O25+Q25</f>
        <v>0</v>
      </c>
      <c r="T25" s="303">
        <v>0</v>
      </c>
      <c r="U25" s="303">
        <v>0</v>
      </c>
      <c r="V25" s="304">
        <f>R25-T25</f>
        <v>0</v>
      </c>
      <c r="W25" s="304">
        <f>S25-U25</f>
        <v>0</v>
      </c>
    </row>
    <row r="26" spans="1:23" s="168" customFormat="1" ht="10.5" customHeight="1">
      <c r="A26" s="464" t="s">
        <v>4</v>
      </c>
      <c r="B26" s="464"/>
      <c r="C26" s="464"/>
      <c r="D26" s="464"/>
      <c r="E26" s="464"/>
      <c r="F26" s="464"/>
      <c r="G26" s="464"/>
      <c r="H26" s="464"/>
      <c r="I26" s="464"/>
      <c r="J26" s="306"/>
      <c r="K26" s="306"/>
      <c r="L26" s="307">
        <f aca="true" t="shared" si="7" ref="L26:W26">SUM(L25:L25)</f>
        <v>0</v>
      </c>
      <c r="M26" s="307">
        <f t="shared" si="7"/>
        <v>0</v>
      </c>
      <c r="N26" s="307">
        <f t="shared" si="7"/>
        <v>0</v>
      </c>
      <c r="O26" s="307">
        <f t="shared" si="7"/>
        <v>0</v>
      </c>
      <c r="P26" s="307">
        <f t="shared" si="7"/>
        <v>0</v>
      </c>
      <c r="Q26" s="307">
        <f t="shared" si="7"/>
        <v>0</v>
      </c>
      <c r="R26" s="307">
        <f t="shared" si="7"/>
        <v>0</v>
      </c>
      <c r="S26" s="307">
        <f t="shared" si="7"/>
        <v>0</v>
      </c>
      <c r="T26" s="308">
        <f t="shared" si="7"/>
        <v>0</v>
      </c>
      <c r="U26" s="308">
        <f t="shared" si="7"/>
        <v>0</v>
      </c>
      <c r="V26" s="309">
        <f t="shared" si="7"/>
        <v>0</v>
      </c>
      <c r="W26" s="309">
        <f t="shared" si="7"/>
        <v>0</v>
      </c>
    </row>
    <row r="27" spans="1:23" ht="10.5" customHeight="1">
      <c r="A27" s="305" t="s">
        <v>323</v>
      </c>
      <c r="B27" s="461" t="s">
        <v>145</v>
      </c>
      <c r="C27" s="462"/>
      <c r="D27" s="462"/>
      <c r="E27" s="462"/>
      <c r="F27" s="462"/>
      <c r="G27" s="462"/>
      <c r="H27" s="462"/>
      <c r="I27" s="463"/>
      <c r="J27" s="299"/>
      <c r="K27" s="299"/>
      <c r="L27" s="289"/>
      <c r="M27" s="289"/>
      <c r="N27" s="293"/>
      <c r="O27" s="293"/>
      <c r="P27" s="293">
        <v>20</v>
      </c>
      <c r="Q27" s="293">
        <v>1</v>
      </c>
      <c r="R27" s="302">
        <f aca="true" t="shared" si="8" ref="R27:S29">L27+N27+P27</f>
        <v>20</v>
      </c>
      <c r="S27" s="302">
        <f t="shared" si="8"/>
        <v>1</v>
      </c>
      <c r="T27" s="290">
        <v>12</v>
      </c>
      <c r="U27" s="290">
        <v>1</v>
      </c>
      <c r="V27" s="304">
        <f aca="true" t="shared" si="9" ref="V27:W29">R27-T27</f>
        <v>8</v>
      </c>
      <c r="W27" s="304">
        <f t="shared" si="9"/>
        <v>0</v>
      </c>
    </row>
    <row r="28" spans="1:23" ht="10.5" customHeight="1">
      <c r="A28" s="305" t="s">
        <v>363</v>
      </c>
      <c r="B28" s="468"/>
      <c r="C28" s="469"/>
      <c r="D28" s="469"/>
      <c r="E28" s="469"/>
      <c r="F28" s="469"/>
      <c r="G28" s="469"/>
      <c r="H28" s="469"/>
      <c r="I28" s="470"/>
      <c r="J28" s="300"/>
      <c r="K28" s="300"/>
      <c r="L28" s="289">
        <v>27</v>
      </c>
      <c r="M28" s="289">
        <v>1</v>
      </c>
      <c r="N28" s="293">
        <v>20</v>
      </c>
      <c r="O28" s="293">
        <v>1</v>
      </c>
      <c r="P28" s="293">
        <v>17</v>
      </c>
      <c r="Q28" s="293">
        <v>1</v>
      </c>
      <c r="R28" s="302">
        <f t="shared" si="8"/>
        <v>64</v>
      </c>
      <c r="S28" s="302">
        <f t="shared" si="8"/>
        <v>3</v>
      </c>
      <c r="T28" s="290">
        <v>65</v>
      </c>
      <c r="U28" s="290">
        <v>3</v>
      </c>
      <c r="V28" s="304">
        <f t="shared" si="9"/>
        <v>-1</v>
      </c>
      <c r="W28" s="304">
        <f t="shared" si="9"/>
        <v>0</v>
      </c>
    </row>
    <row r="29" spans="1:23" ht="10.5" customHeight="1">
      <c r="A29" s="305" t="s">
        <v>368</v>
      </c>
      <c r="B29" s="468"/>
      <c r="C29" s="469"/>
      <c r="D29" s="469"/>
      <c r="E29" s="469"/>
      <c r="F29" s="469"/>
      <c r="G29" s="469"/>
      <c r="H29" s="469"/>
      <c r="I29" s="470"/>
      <c r="J29" s="300"/>
      <c r="K29" s="300"/>
      <c r="L29" s="289">
        <v>31</v>
      </c>
      <c r="M29" s="289">
        <v>1</v>
      </c>
      <c r="N29" s="293">
        <v>18</v>
      </c>
      <c r="O29" s="293">
        <v>1</v>
      </c>
      <c r="P29" s="293">
        <v>24</v>
      </c>
      <c r="Q29" s="293">
        <v>1</v>
      </c>
      <c r="R29" s="302">
        <f t="shared" si="8"/>
        <v>73</v>
      </c>
      <c r="S29" s="302">
        <f t="shared" si="8"/>
        <v>3</v>
      </c>
      <c r="T29" s="290">
        <v>72</v>
      </c>
      <c r="U29" s="290">
        <v>3</v>
      </c>
      <c r="V29" s="304">
        <f t="shared" si="9"/>
        <v>1</v>
      </c>
      <c r="W29" s="304">
        <f t="shared" si="9"/>
        <v>0</v>
      </c>
    </row>
    <row r="30" spans="1:23" s="168" customFormat="1" ht="10.5" customHeight="1">
      <c r="A30" s="464" t="s">
        <v>4</v>
      </c>
      <c r="B30" s="464"/>
      <c r="C30" s="464"/>
      <c r="D30" s="464"/>
      <c r="E30" s="464"/>
      <c r="F30" s="464"/>
      <c r="G30" s="464"/>
      <c r="H30" s="464"/>
      <c r="I30" s="464"/>
      <c r="J30" s="306"/>
      <c r="K30" s="306"/>
      <c r="L30" s="307">
        <f aca="true" t="shared" si="10" ref="L30:W30">SUM(L27:L29)</f>
        <v>58</v>
      </c>
      <c r="M30" s="307">
        <f t="shared" si="10"/>
        <v>2</v>
      </c>
      <c r="N30" s="307">
        <f t="shared" si="10"/>
        <v>38</v>
      </c>
      <c r="O30" s="307">
        <f t="shared" si="10"/>
        <v>2</v>
      </c>
      <c r="P30" s="307">
        <f t="shared" si="10"/>
        <v>61</v>
      </c>
      <c r="Q30" s="307">
        <f t="shared" si="10"/>
        <v>3</v>
      </c>
      <c r="R30" s="307">
        <f t="shared" si="10"/>
        <v>157</v>
      </c>
      <c r="S30" s="307">
        <f t="shared" si="10"/>
        <v>7</v>
      </c>
      <c r="T30" s="308">
        <f t="shared" si="10"/>
        <v>149</v>
      </c>
      <c r="U30" s="308">
        <f t="shared" si="10"/>
        <v>7</v>
      </c>
      <c r="V30" s="309">
        <f t="shared" si="10"/>
        <v>8</v>
      </c>
      <c r="W30" s="309">
        <f t="shared" si="10"/>
        <v>0</v>
      </c>
    </row>
    <row r="31" spans="1:23" ht="10.5" customHeight="1">
      <c r="A31" s="298" t="s">
        <v>177</v>
      </c>
      <c r="B31" s="461" t="s">
        <v>149</v>
      </c>
      <c r="C31" s="462"/>
      <c r="D31" s="462"/>
      <c r="E31" s="462"/>
      <c r="F31" s="462"/>
      <c r="G31" s="462"/>
      <c r="H31" s="462"/>
      <c r="I31" s="463"/>
      <c r="J31" s="299"/>
      <c r="K31" s="299"/>
      <c r="L31" s="289">
        <v>34</v>
      </c>
      <c r="M31" s="289">
        <v>1</v>
      </c>
      <c r="N31" s="289">
        <v>35</v>
      </c>
      <c r="O31" s="289">
        <v>1</v>
      </c>
      <c r="P31" s="289">
        <v>34</v>
      </c>
      <c r="Q31" s="289">
        <v>2</v>
      </c>
      <c r="R31" s="302">
        <f aca="true" t="shared" si="11" ref="R31:S33">L31+N31+P31</f>
        <v>103</v>
      </c>
      <c r="S31" s="302">
        <f t="shared" si="11"/>
        <v>4</v>
      </c>
      <c r="T31" s="290">
        <v>105</v>
      </c>
      <c r="U31" s="290">
        <v>5</v>
      </c>
      <c r="V31" s="304">
        <f aca="true" t="shared" si="12" ref="V31:W33">R31-T31</f>
        <v>-2</v>
      </c>
      <c r="W31" s="304">
        <f t="shared" si="12"/>
        <v>-1</v>
      </c>
    </row>
    <row r="32" spans="1:23" ht="10.5" customHeight="1">
      <c r="A32" s="305" t="s">
        <v>366</v>
      </c>
      <c r="B32" s="468"/>
      <c r="C32" s="469"/>
      <c r="D32" s="469"/>
      <c r="E32" s="469"/>
      <c r="F32" s="469"/>
      <c r="G32" s="469"/>
      <c r="H32" s="469"/>
      <c r="I32" s="470"/>
      <c r="J32" s="300"/>
      <c r="K32" s="300"/>
      <c r="L32" s="289">
        <v>25</v>
      </c>
      <c r="M32" s="289">
        <v>1</v>
      </c>
      <c r="N32" s="293">
        <v>18</v>
      </c>
      <c r="O32" s="293">
        <v>1</v>
      </c>
      <c r="P32" s="293">
        <v>18</v>
      </c>
      <c r="Q32" s="293">
        <v>1</v>
      </c>
      <c r="R32" s="302">
        <f t="shared" si="11"/>
        <v>61</v>
      </c>
      <c r="S32" s="302">
        <f t="shared" si="11"/>
        <v>3</v>
      </c>
      <c r="T32" s="290">
        <v>53</v>
      </c>
      <c r="U32" s="290">
        <v>2</v>
      </c>
      <c r="V32" s="304">
        <f t="shared" si="12"/>
        <v>8</v>
      </c>
      <c r="W32" s="304">
        <f t="shared" si="12"/>
        <v>1</v>
      </c>
    </row>
    <row r="33" spans="1:23" ht="10.5" customHeight="1">
      <c r="A33" s="305" t="s">
        <v>368</v>
      </c>
      <c r="B33" s="468"/>
      <c r="C33" s="469"/>
      <c r="D33" s="469"/>
      <c r="E33" s="469"/>
      <c r="F33" s="469"/>
      <c r="G33" s="469"/>
      <c r="H33" s="469"/>
      <c r="I33" s="470"/>
      <c r="J33" s="300"/>
      <c r="K33" s="300"/>
      <c r="L33" s="289">
        <v>27</v>
      </c>
      <c r="M33" s="289">
        <v>1</v>
      </c>
      <c r="N33" s="293">
        <v>19</v>
      </c>
      <c r="O33" s="293">
        <v>1</v>
      </c>
      <c r="P33" s="293">
        <v>29</v>
      </c>
      <c r="Q33" s="293">
        <v>1</v>
      </c>
      <c r="R33" s="302">
        <f t="shared" si="11"/>
        <v>75</v>
      </c>
      <c r="S33" s="302">
        <f t="shared" si="11"/>
        <v>3</v>
      </c>
      <c r="T33" s="290">
        <v>60</v>
      </c>
      <c r="U33" s="290">
        <v>3</v>
      </c>
      <c r="V33" s="304">
        <f t="shared" si="12"/>
        <v>15</v>
      </c>
      <c r="W33" s="304">
        <f t="shared" si="12"/>
        <v>0</v>
      </c>
    </row>
    <row r="34" spans="1:23" s="168" customFormat="1" ht="10.5" customHeight="1">
      <c r="A34" s="464" t="s">
        <v>4</v>
      </c>
      <c r="B34" s="464"/>
      <c r="C34" s="464"/>
      <c r="D34" s="464"/>
      <c r="E34" s="464"/>
      <c r="F34" s="464"/>
      <c r="G34" s="464"/>
      <c r="H34" s="464"/>
      <c r="I34" s="464"/>
      <c r="J34" s="306"/>
      <c r="K34" s="306"/>
      <c r="L34" s="307">
        <f aca="true" t="shared" si="13" ref="L34:W34">SUM(L31:L33)</f>
        <v>86</v>
      </c>
      <c r="M34" s="307">
        <f t="shared" si="13"/>
        <v>3</v>
      </c>
      <c r="N34" s="307">
        <f t="shared" si="13"/>
        <v>72</v>
      </c>
      <c r="O34" s="307">
        <f t="shared" si="13"/>
        <v>3</v>
      </c>
      <c r="P34" s="307">
        <f t="shared" si="13"/>
        <v>81</v>
      </c>
      <c r="Q34" s="307">
        <f t="shared" si="13"/>
        <v>4</v>
      </c>
      <c r="R34" s="307">
        <f t="shared" si="13"/>
        <v>239</v>
      </c>
      <c r="S34" s="307">
        <f t="shared" si="13"/>
        <v>10</v>
      </c>
      <c r="T34" s="308">
        <f t="shared" si="13"/>
        <v>218</v>
      </c>
      <c r="U34" s="308">
        <f t="shared" si="13"/>
        <v>10</v>
      </c>
      <c r="V34" s="309">
        <f t="shared" si="13"/>
        <v>21</v>
      </c>
      <c r="W34" s="309">
        <f t="shared" si="13"/>
        <v>0</v>
      </c>
    </row>
    <row r="35" spans="1:23" s="168" customFormat="1" ht="10.5" customHeight="1">
      <c r="A35" s="305" t="s">
        <v>363</v>
      </c>
      <c r="B35" s="465" t="s">
        <v>150</v>
      </c>
      <c r="C35" s="466"/>
      <c r="D35" s="466"/>
      <c r="E35" s="466"/>
      <c r="F35" s="466"/>
      <c r="G35" s="466"/>
      <c r="H35" s="466"/>
      <c r="I35" s="467"/>
      <c r="J35" s="310"/>
      <c r="K35" s="310"/>
      <c r="L35" s="311">
        <v>26</v>
      </c>
      <c r="M35" s="311">
        <v>1</v>
      </c>
      <c r="N35" s="311">
        <v>30</v>
      </c>
      <c r="O35" s="311">
        <v>1</v>
      </c>
      <c r="P35" s="311">
        <v>17</v>
      </c>
      <c r="Q35" s="311">
        <v>1</v>
      </c>
      <c r="R35" s="312">
        <f>L35+N35+P35</f>
        <v>73</v>
      </c>
      <c r="S35" s="312">
        <f>M35+O35+Q35</f>
        <v>3</v>
      </c>
      <c r="T35" s="313">
        <v>64</v>
      </c>
      <c r="U35" s="313">
        <v>3</v>
      </c>
      <c r="V35" s="304">
        <f>R35-T35</f>
        <v>9</v>
      </c>
      <c r="W35" s="304">
        <f>S35-U35</f>
        <v>0</v>
      </c>
    </row>
    <row r="36" spans="1:23" s="168" customFormat="1" ht="10.5" customHeight="1">
      <c r="A36" s="464" t="s">
        <v>4</v>
      </c>
      <c r="B36" s="464"/>
      <c r="C36" s="464"/>
      <c r="D36" s="464"/>
      <c r="E36" s="464"/>
      <c r="F36" s="464"/>
      <c r="G36" s="464"/>
      <c r="H36" s="464"/>
      <c r="I36" s="464"/>
      <c r="J36" s="306"/>
      <c r="K36" s="306"/>
      <c r="L36" s="307">
        <f aca="true" t="shared" si="14" ref="L36:W36">SUM(L35:L35)</f>
        <v>26</v>
      </c>
      <c r="M36" s="307">
        <f t="shared" si="14"/>
        <v>1</v>
      </c>
      <c r="N36" s="307">
        <f t="shared" si="14"/>
        <v>30</v>
      </c>
      <c r="O36" s="307">
        <f t="shared" si="14"/>
        <v>1</v>
      </c>
      <c r="P36" s="307">
        <f t="shared" si="14"/>
        <v>17</v>
      </c>
      <c r="Q36" s="307">
        <f t="shared" si="14"/>
        <v>1</v>
      </c>
      <c r="R36" s="307">
        <f t="shared" si="14"/>
        <v>73</v>
      </c>
      <c r="S36" s="307">
        <f t="shared" si="14"/>
        <v>3</v>
      </c>
      <c r="T36" s="308">
        <f t="shared" si="14"/>
        <v>64</v>
      </c>
      <c r="U36" s="308">
        <f t="shared" si="14"/>
        <v>3</v>
      </c>
      <c r="V36" s="309">
        <f t="shared" si="14"/>
        <v>9</v>
      </c>
      <c r="W36" s="309">
        <f t="shared" si="14"/>
        <v>0</v>
      </c>
    </row>
    <row r="37" spans="1:23" s="168" customFormat="1" ht="10.5" customHeight="1">
      <c r="A37" s="314" t="s">
        <v>389</v>
      </c>
      <c r="B37" s="465" t="s">
        <v>156</v>
      </c>
      <c r="C37" s="466"/>
      <c r="D37" s="466"/>
      <c r="E37" s="466"/>
      <c r="F37" s="466"/>
      <c r="G37" s="466"/>
      <c r="H37" s="466"/>
      <c r="I37" s="467"/>
      <c r="J37" s="310"/>
      <c r="K37" s="310"/>
      <c r="L37" s="311">
        <v>21</v>
      </c>
      <c r="M37" s="311">
        <v>1</v>
      </c>
      <c r="N37" s="311">
        <v>24</v>
      </c>
      <c r="O37" s="311">
        <v>1</v>
      </c>
      <c r="P37" s="311">
        <v>16</v>
      </c>
      <c r="Q37" s="311">
        <v>1</v>
      </c>
      <c r="R37" s="312">
        <f>L37+N37+P37</f>
        <v>61</v>
      </c>
      <c r="S37" s="312">
        <f>M37+O37+Q37</f>
        <v>3</v>
      </c>
      <c r="T37" s="313">
        <v>77</v>
      </c>
      <c r="U37" s="313">
        <v>3</v>
      </c>
      <c r="V37" s="304">
        <f>R37-T37</f>
        <v>-16</v>
      </c>
      <c r="W37" s="304">
        <f>S37-U37</f>
        <v>0</v>
      </c>
    </row>
    <row r="38" spans="1:23" s="168" customFormat="1" ht="10.5" customHeight="1">
      <c r="A38" s="464" t="s">
        <v>4</v>
      </c>
      <c r="B38" s="464"/>
      <c r="C38" s="464"/>
      <c r="D38" s="464"/>
      <c r="E38" s="464"/>
      <c r="F38" s="464"/>
      <c r="G38" s="464"/>
      <c r="H38" s="464"/>
      <c r="I38" s="464"/>
      <c r="J38" s="306"/>
      <c r="K38" s="306"/>
      <c r="L38" s="307">
        <f aca="true" t="shared" si="15" ref="L38:W38">SUM(L37:L37)</f>
        <v>21</v>
      </c>
      <c r="M38" s="307">
        <f t="shared" si="15"/>
        <v>1</v>
      </c>
      <c r="N38" s="307">
        <f t="shared" si="15"/>
        <v>24</v>
      </c>
      <c r="O38" s="307">
        <f t="shared" si="15"/>
        <v>1</v>
      </c>
      <c r="P38" s="307">
        <f t="shared" si="15"/>
        <v>16</v>
      </c>
      <c r="Q38" s="307">
        <f t="shared" si="15"/>
        <v>1</v>
      </c>
      <c r="R38" s="307">
        <f t="shared" si="15"/>
        <v>61</v>
      </c>
      <c r="S38" s="307">
        <f t="shared" si="15"/>
        <v>3</v>
      </c>
      <c r="T38" s="308">
        <f t="shared" si="15"/>
        <v>77</v>
      </c>
      <c r="U38" s="308">
        <f t="shared" si="15"/>
        <v>3</v>
      </c>
      <c r="V38" s="309">
        <f t="shared" si="15"/>
        <v>-16</v>
      </c>
      <c r="W38" s="309">
        <f t="shared" si="15"/>
        <v>0</v>
      </c>
    </row>
    <row r="39" spans="1:23" s="168" customFormat="1" ht="10.5" customHeight="1">
      <c r="A39" s="314" t="s">
        <v>332</v>
      </c>
      <c r="B39" s="465" t="s">
        <v>157</v>
      </c>
      <c r="C39" s="466"/>
      <c r="D39" s="466"/>
      <c r="E39" s="466"/>
      <c r="F39" s="466"/>
      <c r="G39" s="466"/>
      <c r="H39" s="466"/>
      <c r="I39" s="467"/>
      <c r="J39" s="310"/>
      <c r="K39" s="310"/>
      <c r="L39" s="311"/>
      <c r="M39" s="311"/>
      <c r="N39" s="311"/>
      <c r="O39" s="311"/>
      <c r="P39" s="311"/>
      <c r="Q39" s="311"/>
      <c r="R39" s="312">
        <f>L39+N39+P39</f>
        <v>0</v>
      </c>
      <c r="S39" s="312">
        <f>M39+O39+Q39</f>
        <v>0</v>
      </c>
      <c r="T39" s="313">
        <v>54</v>
      </c>
      <c r="U39" s="313">
        <v>2</v>
      </c>
      <c r="V39" s="304">
        <f>R39-T39</f>
        <v>-54</v>
      </c>
      <c r="W39" s="304">
        <f>S39-U39</f>
        <v>-2</v>
      </c>
    </row>
    <row r="40" spans="1:23" s="168" customFormat="1" ht="10.5" customHeight="1">
      <c r="A40" s="464" t="s">
        <v>4</v>
      </c>
      <c r="B40" s="464"/>
      <c r="C40" s="464"/>
      <c r="D40" s="464"/>
      <c r="E40" s="464"/>
      <c r="F40" s="464"/>
      <c r="G40" s="464"/>
      <c r="H40" s="464"/>
      <c r="I40" s="464"/>
      <c r="J40" s="306"/>
      <c r="K40" s="306"/>
      <c r="L40" s="307">
        <f aca="true" t="shared" si="16" ref="L40:W40">SUM(L39:L39)</f>
        <v>0</v>
      </c>
      <c r="M40" s="307">
        <f t="shared" si="16"/>
        <v>0</v>
      </c>
      <c r="N40" s="307">
        <f t="shared" si="16"/>
        <v>0</v>
      </c>
      <c r="O40" s="307">
        <f t="shared" si="16"/>
        <v>0</v>
      </c>
      <c r="P40" s="307">
        <f t="shared" si="16"/>
        <v>0</v>
      </c>
      <c r="Q40" s="307">
        <f t="shared" si="16"/>
        <v>0</v>
      </c>
      <c r="R40" s="307">
        <f t="shared" si="16"/>
        <v>0</v>
      </c>
      <c r="S40" s="307">
        <f t="shared" si="16"/>
        <v>0</v>
      </c>
      <c r="T40" s="308">
        <f t="shared" si="16"/>
        <v>54</v>
      </c>
      <c r="U40" s="308">
        <f t="shared" si="16"/>
        <v>2</v>
      </c>
      <c r="V40" s="309">
        <f t="shared" si="16"/>
        <v>-54</v>
      </c>
      <c r="W40" s="309">
        <f t="shared" si="16"/>
        <v>-2</v>
      </c>
    </row>
    <row r="41" spans="1:23" s="168" customFormat="1" ht="10.5" customHeight="1">
      <c r="A41" s="305" t="s">
        <v>384</v>
      </c>
      <c r="B41" s="465" t="s">
        <v>44</v>
      </c>
      <c r="C41" s="466"/>
      <c r="D41" s="466"/>
      <c r="E41" s="466"/>
      <c r="F41" s="466"/>
      <c r="G41" s="466"/>
      <c r="H41" s="466"/>
      <c r="I41" s="467"/>
      <c r="J41" s="310"/>
      <c r="K41" s="310"/>
      <c r="L41" s="311">
        <v>19</v>
      </c>
      <c r="M41" s="311">
        <v>1</v>
      </c>
      <c r="N41" s="311">
        <v>19</v>
      </c>
      <c r="O41" s="311">
        <v>1</v>
      </c>
      <c r="P41" s="311">
        <v>20</v>
      </c>
      <c r="Q41" s="311">
        <v>1</v>
      </c>
      <c r="R41" s="312">
        <f>L41+N41+P41</f>
        <v>58</v>
      </c>
      <c r="S41" s="312">
        <f>M41+O41+Q41</f>
        <v>3</v>
      </c>
      <c r="T41" s="313">
        <v>62</v>
      </c>
      <c r="U41" s="313">
        <v>3</v>
      </c>
      <c r="V41" s="304">
        <f>R41-T41</f>
        <v>-4</v>
      </c>
      <c r="W41" s="304">
        <f>S41-U41</f>
        <v>0</v>
      </c>
    </row>
    <row r="42" spans="1:23" s="168" customFormat="1" ht="10.5" customHeight="1">
      <c r="A42" s="464" t="s">
        <v>4</v>
      </c>
      <c r="B42" s="464"/>
      <c r="C42" s="464"/>
      <c r="D42" s="464"/>
      <c r="E42" s="464"/>
      <c r="F42" s="464"/>
      <c r="G42" s="464"/>
      <c r="H42" s="464"/>
      <c r="I42" s="464"/>
      <c r="J42" s="306"/>
      <c r="K42" s="306"/>
      <c r="L42" s="307">
        <f>SUM(L41:L41)</f>
        <v>19</v>
      </c>
      <c r="M42" s="307">
        <f aca="true" t="shared" si="17" ref="M42:W42">SUM(M41:M41)</f>
        <v>1</v>
      </c>
      <c r="N42" s="307">
        <f t="shared" si="17"/>
        <v>19</v>
      </c>
      <c r="O42" s="307">
        <f t="shared" si="17"/>
        <v>1</v>
      </c>
      <c r="P42" s="307">
        <f t="shared" si="17"/>
        <v>20</v>
      </c>
      <c r="Q42" s="307">
        <f t="shared" si="17"/>
        <v>1</v>
      </c>
      <c r="R42" s="307">
        <f t="shared" si="17"/>
        <v>58</v>
      </c>
      <c r="S42" s="307">
        <f t="shared" si="17"/>
        <v>3</v>
      </c>
      <c r="T42" s="308">
        <f t="shared" si="17"/>
        <v>62</v>
      </c>
      <c r="U42" s="308">
        <f t="shared" si="17"/>
        <v>3</v>
      </c>
      <c r="V42" s="309">
        <f t="shared" si="17"/>
        <v>-4</v>
      </c>
      <c r="W42" s="309">
        <f t="shared" si="17"/>
        <v>0</v>
      </c>
    </row>
    <row r="43" spans="1:23" ht="10.5" customHeight="1">
      <c r="A43" s="305" t="s">
        <v>289</v>
      </c>
      <c r="B43" s="461" t="s">
        <v>183</v>
      </c>
      <c r="C43" s="462"/>
      <c r="D43" s="462"/>
      <c r="E43" s="462"/>
      <c r="F43" s="462"/>
      <c r="G43" s="462"/>
      <c r="H43" s="462"/>
      <c r="I43" s="463"/>
      <c r="J43" s="299"/>
      <c r="K43" s="299"/>
      <c r="L43" s="289">
        <v>46</v>
      </c>
      <c r="M43" s="289">
        <v>2</v>
      </c>
      <c r="N43" s="289">
        <v>53</v>
      </c>
      <c r="O43" s="289">
        <v>2</v>
      </c>
      <c r="P43" s="289">
        <v>58</v>
      </c>
      <c r="Q43" s="289">
        <v>3</v>
      </c>
      <c r="R43" s="302">
        <f>L43+N43+P43</f>
        <v>157</v>
      </c>
      <c r="S43" s="302">
        <f>M43+O43+Q43</f>
        <v>7</v>
      </c>
      <c r="T43" s="290">
        <v>158</v>
      </c>
      <c r="U43" s="290">
        <v>7</v>
      </c>
      <c r="V43" s="304">
        <f>R43-T43</f>
        <v>-1</v>
      </c>
      <c r="W43" s="304">
        <f>S43-U43</f>
        <v>0</v>
      </c>
    </row>
    <row r="44" spans="1:23" ht="10.5" customHeight="1">
      <c r="A44" s="305" t="s">
        <v>419</v>
      </c>
      <c r="B44" s="494"/>
      <c r="C44" s="495"/>
      <c r="D44" s="495"/>
      <c r="E44" s="495"/>
      <c r="F44" s="495"/>
      <c r="G44" s="495"/>
      <c r="H44" s="495"/>
      <c r="I44" s="496"/>
      <c r="J44" s="299"/>
      <c r="K44" s="299"/>
      <c r="L44" s="289">
        <v>21</v>
      </c>
      <c r="M44" s="289">
        <v>1</v>
      </c>
      <c r="N44" s="289"/>
      <c r="O44" s="289"/>
      <c r="P44" s="289"/>
      <c r="Q44" s="289"/>
      <c r="R44" s="302">
        <f>L44+N44+P44</f>
        <v>21</v>
      </c>
      <c r="S44" s="302">
        <f>M44+O44+Q44</f>
        <v>1</v>
      </c>
      <c r="T44" s="290">
        <v>0</v>
      </c>
      <c r="U44" s="290">
        <v>0</v>
      </c>
      <c r="V44" s="304">
        <f>R44-T44</f>
        <v>21</v>
      </c>
      <c r="W44" s="304">
        <f>S44-U44</f>
        <v>1</v>
      </c>
    </row>
    <row r="45" spans="1:23" s="168" customFormat="1" ht="10.5" customHeight="1">
      <c r="A45" s="464" t="s">
        <v>4</v>
      </c>
      <c r="B45" s="464"/>
      <c r="C45" s="464"/>
      <c r="D45" s="464"/>
      <c r="E45" s="464"/>
      <c r="F45" s="464"/>
      <c r="G45" s="464"/>
      <c r="H45" s="464"/>
      <c r="I45" s="464"/>
      <c r="J45" s="306"/>
      <c r="K45" s="306"/>
      <c r="L45" s="307">
        <f aca="true" t="shared" si="18" ref="L45:W45">SUM(L43:L44)</f>
        <v>67</v>
      </c>
      <c r="M45" s="307">
        <f t="shared" si="18"/>
        <v>3</v>
      </c>
      <c r="N45" s="307">
        <f t="shared" si="18"/>
        <v>53</v>
      </c>
      <c r="O45" s="307">
        <f t="shared" si="18"/>
        <v>2</v>
      </c>
      <c r="P45" s="307">
        <f t="shared" si="18"/>
        <v>58</v>
      </c>
      <c r="Q45" s="307">
        <f t="shared" si="18"/>
        <v>3</v>
      </c>
      <c r="R45" s="307">
        <f t="shared" si="18"/>
        <v>178</v>
      </c>
      <c r="S45" s="307">
        <f t="shared" si="18"/>
        <v>8</v>
      </c>
      <c r="T45" s="308">
        <f t="shared" si="18"/>
        <v>158</v>
      </c>
      <c r="U45" s="308">
        <f t="shared" si="18"/>
        <v>7</v>
      </c>
      <c r="V45" s="309">
        <f t="shared" si="18"/>
        <v>20</v>
      </c>
      <c r="W45" s="309">
        <f t="shared" si="18"/>
        <v>1</v>
      </c>
    </row>
    <row r="46" spans="1:23" ht="10.5" customHeight="1">
      <c r="A46" s="8" t="s">
        <v>395</v>
      </c>
      <c r="B46" s="461" t="s">
        <v>160</v>
      </c>
      <c r="C46" s="462"/>
      <c r="D46" s="462"/>
      <c r="E46" s="462"/>
      <c r="F46" s="462"/>
      <c r="G46" s="462"/>
      <c r="H46" s="462"/>
      <c r="I46" s="463"/>
      <c r="J46" s="299"/>
      <c r="K46" s="299"/>
      <c r="L46" s="289">
        <v>27</v>
      </c>
      <c r="M46" s="289">
        <v>1</v>
      </c>
      <c r="N46" s="289">
        <v>27</v>
      </c>
      <c r="O46" s="289">
        <v>1</v>
      </c>
      <c r="P46" s="289">
        <v>47</v>
      </c>
      <c r="Q46" s="289">
        <v>2</v>
      </c>
      <c r="R46" s="302">
        <f aca="true" t="shared" si="19" ref="R46:S49">L46+N46+P46</f>
        <v>101</v>
      </c>
      <c r="S46" s="302">
        <f t="shared" si="19"/>
        <v>4</v>
      </c>
      <c r="T46" s="290">
        <v>156</v>
      </c>
      <c r="U46" s="290">
        <v>6</v>
      </c>
      <c r="V46" s="304">
        <f aca="true" t="shared" si="20" ref="V46:W49">R46-T46</f>
        <v>-55</v>
      </c>
      <c r="W46" s="304">
        <f t="shared" si="20"/>
        <v>-2</v>
      </c>
    </row>
    <row r="47" spans="1:23" ht="10.5" customHeight="1">
      <c r="A47" s="305" t="s">
        <v>330</v>
      </c>
      <c r="B47" s="468"/>
      <c r="C47" s="469"/>
      <c r="D47" s="469"/>
      <c r="E47" s="469"/>
      <c r="F47" s="469"/>
      <c r="G47" s="469"/>
      <c r="H47" s="469"/>
      <c r="I47" s="470"/>
      <c r="J47" s="300"/>
      <c r="K47" s="300"/>
      <c r="L47" s="289">
        <v>24</v>
      </c>
      <c r="M47" s="289">
        <v>1</v>
      </c>
      <c r="N47" s="293"/>
      <c r="O47" s="293"/>
      <c r="P47" s="293">
        <v>25</v>
      </c>
      <c r="Q47" s="293">
        <v>1</v>
      </c>
      <c r="R47" s="302">
        <f t="shared" si="19"/>
        <v>49</v>
      </c>
      <c r="S47" s="302">
        <f t="shared" si="19"/>
        <v>2</v>
      </c>
      <c r="T47" s="290">
        <v>59</v>
      </c>
      <c r="U47" s="290">
        <v>2</v>
      </c>
      <c r="V47" s="304">
        <f t="shared" si="20"/>
        <v>-10</v>
      </c>
      <c r="W47" s="304">
        <f t="shared" si="20"/>
        <v>0</v>
      </c>
    </row>
    <row r="48" spans="1:23" ht="10.5" customHeight="1">
      <c r="A48" s="305" t="s">
        <v>333</v>
      </c>
      <c r="B48" s="468"/>
      <c r="C48" s="469"/>
      <c r="D48" s="469"/>
      <c r="E48" s="469"/>
      <c r="F48" s="469"/>
      <c r="G48" s="469"/>
      <c r="H48" s="469"/>
      <c r="I48" s="470"/>
      <c r="J48" s="300"/>
      <c r="K48" s="300"/>
      <c r="L48" s="289">
        <v>36</v>
      </c>
      <c r="M48" s="289">
        <v>1</v>
      </c>
      <c r="N48" s="293">
        <v>57</v>
      </c>
      <c r="O48" s="293">
        <v>2</v>
      </c>
      <c r="P48" s="293">
        <v>71</v>
      </c>
      <c r="Q48" s="293">
        <v>2</v>
      </c>
      <c r="R48" s="302">
        <f t="shared" si="19"/>
        <v>164</v>
      </c>
      <c r="S48" s="302">
        <f t="shared" si="19"/>
        <v>5</v>
      </c>
      <c r="T48" s="290">
        <v>168</v>
      </c>
      <c r="U48" s="290">
        <v>6</v>
      </c>
      <c r="V48" s="304">
        <f t="shared" si="20"/>
        <v>-4</v>
      </c>
      <c r="W48" s="304">
        <f t="shared" si="20"/>
        <v>-1</v>
      </c>
    </row>
    <row r="49" spans="1:23" ht="10.5" customHeight="1">
      <c r="A49" s="305" t="s">
        <v>372</v>
      </c>
      <c r="B49" s="494"/>
      <c r="C49" s="495"/>
      <c r="D49" s="495"/>
      <c r="E49" s="495"/>
      <c r="F49" s="495"/>
      <c r="G49" s="495"/>
      <c r="H49" s="495"/>
      <c r="I49" s="496"/>
      <c r="J49" s="315"/>
      <c r="K49" s="315"/>
      <c r="L49" s="289">
        <v>26</v>
      </c>
      <c r="M49" s="289">
        <v>1</v>
      </c>
      <c r="N49" s="293"/>
      <c r="O49" s="293"/>
      <c r="P49" s="293">
        <v>13</v>
      </c>
      <c r="Q49" s="293">
        <v>1</v>
      </c>
      <c r="R49" s="302">
        <f t="shared" si="19"/>
        <v>39</v>
      </c>
      <c r="S49" s="302">
        <f t="shared" si="19"/>
        <v>2</v>
      </c>
      <c r="T49" s="290">
        <v>40</v>
      </c>
      <c r="U49" s="290">
        <v>2</v>
      </c>
      <c r="V49" s="304">
        <f t="shared" si="20"/>
        <v>-1</v>
      </c>
      <c r="W49" s="304">
        <f t="shared" si="20"/>
        <v>0</v>
      </c>
    </row>
    <row r="50" spans="1:23" s="168" customFormat="1" ht="10.5" customHeight="1">
      <c r="A50" s="464" t="s">
        <v>4</v>
      </c>
      <c r="B50" s="464"/>
      <c r="C50" s="464"/>
      <c r="D50" s="464"/>
      <c r="E50" s="464"/>
      <c r="F50" s="464"/>
      <c r="G50" s="464"/>
      <c r="H50" s="464"/>
      <c r="I50" s="464"/>
      <c r="J50" s="306"/>
      <c r="K50" s="306"/>
      <c r="L50" s="307">
        <f aca="true" t="shared" si="21" ref="L50:W50">SUM(L46:L49)</f>
        <v>113</v>
      </c>
      <c r="M50" s="307">
        <f t="shared" si="21"/>
        <v>4</v>
      </c>
      <c r="N50" s="307">
        <f t="shared" si="21"/>
        <v>84</v>
      </c>
      <c r="O50" s="307">
        <f t="shared" si="21"/>
        <v>3</v>
      </c>
      <c r="P50" s="307">
        <f t="shared" si="21"/>
        <v>156</v>
      </c>
      <c r="Q50" s="307">
        <f t="shared" si="21"/>
        <v>6</v>
      </c>
      <c r="R50" s="307">
        <f t="shared" si="21"/>
        <v>353</v>
      </c>
      <c r="S50" s="307">
        <f t="shared" si="21"/>
        <v>13</v>
      </c>
      <c r="T50" s="308">
        <f t="shared" si="21"/>
        <v>423</v>
      </c>
      <c r="U50" s="308">
        <f t="shared" si="21"/>
        <v>16</v>
      </c>
      <c r="V50" s="309">
        <f t="shared" si="21"/>
        <v>-70</v>
      </c>
      <c r="W50" s="309">
        <f t="shared" si="21"/>
        <v>-3</v>
      </c>
    </row>
    <row r="51" spans="1:23" s="168" customFormat="1" ht="10.5" customHeight="1">
      <c r="A51" s="305" t="s">
        <v>291</v>
      </c>
      <c r="B51" s="461" t="s">
        <v>170</v>
      </c>
      <c r="C51" s="462"/>
      <c r="D51" s="462"/>
      <c r="E51" s="462"/>
      <c r="F51" s="462"/>
      <c r="G51" s="462"/>
      <c r="H51" s="462"/>
      <c r="I51" s="463"/>
      <c r="J51" s="299"/>
      <c r="K51" s="299"/>
      <c r="L51" s="289">
        <v>56</v>
      </c>
      <c r="M51" s="289">
        <v>2</v>
      </c>
      <c r="N51" s="289">
        <v>28</v>
      </c>
      <c r="O51" s="289">
        <v>1</v>
      </c>
      <c r="P51" s="289">
        <v>62</v>
      </c>
      <c r="Q51" s="289">
        <v>2</v>
      </c>
      <c r="R51" s="302">
        <f>L51+N51+P51</f>
        <v>146</v>
      </c>
      <c r="S51" s="302">
        <f>M51+O51+Q51</f>
        <v>5</v>
      </c>
      <c r="T51" s="290">
        <v>0</v>
      </c>
      <c r="U51" s="290">
        <v>0</v>
      </c>
      <c r="V51" s="304">
        <f>R51-T51</f>
        <v>146</v>
      </c>
      <c r="W51" s="304">
        <f>S51-U51</f>
        <v>5</v>
      </c>
    </row>
    <row r="52" spans="1:23" ht="10.5" customHeight="1">
      <c r="A52" s="464" t="s">
        <v>4</v>
      </c>
      <c r="B52" s="464"/>
      <c r="C52" s="464"/>
      <c r="D52" s="464"/>
      <c r="E52" s="464"/>
      <c r="F52" s="464"/>
      <c r="G52" s="464"/>
      <c r="H52" s="464"/>
      <c r="I52" s="464"/>
      <c r="J52" s="306"/>
      <c r="K52" s="306"/>
      <c r="L52" s="307">
        <f aca="true" t="shared" si="22" ref="L52:W52">SUM(L51:L51)</f>
        <v>56</v>
      </c>
      <c r="M52" s="307">
        <f t="shared" si="22"/>
        <v>2</v>
      </c>
      <c r="N52" s="307">
        <f t="shared" si="22"/>
        <v>28</v>
      </c>
      <c r="O52" s="307">
        <f t="shared" si="22"/>
        <v>1</v>
      </c>
      <c r="P52" s="307">
        <f t="shared" si="22"/>
        <v>62</v>
      </c>
      <c r="Q52" s="307">
        <f t="shared" si="22"/>
        <v>2</v>
      </c>
      <c r="R52" s="307">
        <f t="shared" si="22"/>
        <v>146</v>
      </c>
      <c r="S52" s="307">
        <f t="shared" si="22"/>
        <v>5</v>
      </c>
      <c r="T52" s="308">
        <f t="shared" si="22"/>
        <v>0</v>
      </c>
      <c r="U52" s="308">
        <f t="shared" si="22"/>
        <v>0</v>
      </c>
      <c r="V52" s="309">
        <f t="shared" si="22"/>
        <v>146</v>
      </c>
      <c r="W52" s="309">
        <f t="shared" si="22"/>
        <v>5</v>
      </c>
    </row>
    <row r="53" spans="1:23" ht="10.5" customHeight="1">
      <c r="A53" s="464" t="s">
        <v>347</v>
      </c>
      <c r="B53" s="464"/>
      <c r="C53" s="464"/>
      <c r="D53" s="464"/>
      <c r="E53" s="464"/>
      <c r="F53" s="464"/>
      <c r="G53" s="464"/>
      <c r="H53" s="464"/>
      <c r="I53" s="464"/>
      <c r="J53" s="316">
        <f>J15</f>
        <v>51</v>
      </c>
      <c r="K53" s="316">
        <f>K15</f>
        <v>2</v>
      </c>
      <c r="L53" s="307">
        <f>L22+L24+L26+L30+L34+L36+L38+L40+L42+L45+L50</f>
        <v>469</v>
      </c>
      <c r="M53" s="307">
        <f aca="true" t="shared" si="23" ref="M53:W53">M22+M24+M26+M30+M34+M36+M38+M40+M42+M45+M50</f>
        <v>17</v>
      </c>
      <c r="N53" s="307">
        <f t="shared" si="23"/>
        <v>428</v>
      </c>
      <c r="O53" s="307">
        <f t="shared" si="23"/>
        <v>17</v>
      </c>
      <c r="P53" s="307">
        <f t="shared" si="23"/>
        <v>494</v>
      </c>
      <c r="Q53" s="307">
        <f t="shared" si="23"/>
        <v>23</v>
      </c>
      <c r="R53" s="307">
        <f t="shared" si="23"/>
        <v>1391</v>
      </c>
      <c r="S53" s="307">
        <f t="shared" si="23"/>
        <v>57</v>
      </c>
      <c r="T53" s="308">
        <f t="shared" si="23"/>
        <v>1466</v>
      </c>
      <c r="U53" s="308">
        <f t="shared" si="23"/>
        <v>65</v>
      </c>
      <c r="V53" s="309">
        <f t="shared" si="23"/>
        <v>-75</v>
      </c>
      <c r="W53" s="309">
        <f t="shared" si="23"/>
        <v>-8</v>
      </c>
    </row>
  </sheetData>
  <mergeCells count="47">
    <mergeCell ref="B43:I44"/>
    <mergeCell ref="A53:I53"/>
    <mergeCell ref="A38:I38"/>
    <mergeCell ref="A45:I45"/>
    <mergeCell ref="B39:I39"/>
    <mergeCell ref="A40:I40"/>
    <mergeCell ref="B46:I49"/>
    <mergeCell ref="A50:I50"/>
    <mergeCell ref="A42:I42"/>
    <mergeCell ref="B41:I41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N6:O6"/>
    <mergeCell ref="T17:U17"/>
    <mergeCell ref="V17:W17"/>
    <mergeCell ref="L16:W16"/>
    <mergeCell ref="P17:Q17"/>
    <mergeCell ref="R17:S17"/>
    <mergeCell ref="L17:M17"/>
    <mergeCell ref="N17:O17"/>
    <mergeCell ref="B5:I5"/>
    <mergeCell ref="B19:I21"/>
    <mergeCell ref="B16:I18"/>
    <mergeCell ref="A30:I30"/>
    <mergeCell ref="A24:I24"/>
    <mergeCell ref="B23:I23"/>
    <mergeCell ref="B27:I29"/>
    <mergeCell ref="D6:E6"/>
    <mergeCell ref="B25:I25"/>
    <mergeCell ref="A26:I26"/>
    <mergeCell ref="B51:I51"/>
    <mergeCell ref="A52:I52"/>
    <mergeCell ref="B37:I37"/>
    <mergeCell ref="R6:S6"/>
    <mergeCell ref="A22:I22"/>
    <mergeCell ref="A34:I34"/>
    <mergeCell ref="B31:I33"/>
    <mergeCell ref="J6:K6"/>
    <mergeCell ref="B35:I35"/>
    <mergeCell ref="A36:I3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showGridLines="0" workbookViewId="0" topLeftCell="A4">
      <selection activeCell="P41" sqref="P41"/>
    </sheetView>
  </sheetViews>
  <sheetFormatPr defaultColWidth="9.140625" defaultRowHeight="12.75"/>
  <cols>
    <col min="1" max="1" width="24.00390625" style="12" customWidth="1"/>
    <col min="2" max="2" width="24.28125" style="38" customWidth="1"/>
    <col min="3" max="6" width="5.28125" style="12" customWidth="1"/>
    <col min="7" max="8" width="5.28125" style="135" customWidth="1"/>
    <col min="9" max="20" width="5.28125" style="12" customWidth="1"/>
    <col min="21" max="21" width="6.28125" style="122" bestFit="1" customWidth="1"/>
    <col min="22" max="22" width="5.28125" style="122" customWidth="1"/>
    <col min="23" max="16384" width="9.140625" style="12" customWidth="1"/>
  </cols>
  <sheetData>
    <row r="1" spans="1:22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</row>
    <row r="2" spans="1:21" ht="12.75">
      <c r="A2" s="13"/>
      <c r="B2" s="31"/>
      <c r="C2" s="13"/>
      <c r="D2" s="13"/>
      <c r="E2" s="13"/>
      <c r="F2" s="13"/>
      <c r="G2" s="133"/>
      <c r="H2" s="13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6"/>
    </row>
    <row r="3" spans="1:21" ht="15">
      <c r="A3" s="39" t="s">
        <v>75</v>
      </c>
      <c r="B3" s="31"/>
      <c r="C3" s="15"/>
      <c r="D3" s="15"/>
      <c r="E3" s="15"/>
      <c r="F3" s="15"/>
      <c r="G3" s="134"/>
      <c r="H3" s="134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36"/>
    </row>
    <row r="5" spans="1:22" ht="19.5" customHeight="1">
      <c r="A5" s="407" t="s">
        <v>34</v>
      </c>
      <c r="B5" s="411" t="s">
        <v>35</v>
      </c>
      <c r="C5" s="406" t="s">
        <v>2</v>
      </c>
      <c r="D5" s="406"/>
      <c r="E5" s="401" t="s">
        <v>415</v>
      </c>
      <c r="F5" s="401"/>
      <c r="G5" s="405" t="s">
        <v>3</v>
      </c>
      <c r="H5" s="405"/>
      <c r="I5" s="403" t="s">
        <v>29</v>
      </c>
      <c r="J5" s="403"/>
      <c r="K5" s="403" t="s">
        <v>30</v>
      </c>
      <c r="L5" s="403"/>
      <c r="M5" s="403" t="s">
        <v>31</v>
      </c>
      <c r="N5" s="403"/>
      <c r="O5" s="403" t="s">
        <v>32</v>
      </c>
      <c r="P5" s="403"/>
      <c r="Q5" s="404" t="s">
        <v>412</v>
      </c>
      <c r="R5" s="404"/>
      <c r="S5" s="401" t="s">
        <v>392</v>
      </c>
      <c r="T5" s="401"/>
      <c r="U5" s="402" t="s">
        <v>3</v>
      </c>
      <c r="V5" s="402"/>
    </row>
    <row r="6" spans="1:22" ht="19.5" customHeight="1">
      <c r="A6" s="407"/>
      <c r="B6" s="411"/>
      <c r="C6" s="4" t="s">
        <v>6</v>
      </c>
      <c r="D6" s="4" t="s">
        <v>5</v>
      </c>
      <c r="E6" s="5" t="s">
        <v>6</v>
      </c>
      <c r="F6" s="5" t="s">
        <v>5</v>
      </c>
      <c r="G6" s="138" t="s">
        <v>6</v>
      </c>
      <c r="H6" s="138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39" t="s">
        <v>6</v>
      </c>
      <c r="V6" s="139" t="s">
        <v>5</v>
      </c>
    </row>
    <row r="7" spans="1:22" ht="12.75">
      <c r="A7" s="410" t="s">
        <v>54</v>
      </c>
      <c r="B7" s="32" t="s">
        <v>73</v>
      </c>
      <c r="C7" s="43">
        <f>l_scientifico_ordinamento!B37</f>
        <v>2770</v>
      </c>
      <c r="D7" s="43">
        <f>l_scientifico_ordinamento!C37</f>
        <v>109</v>
      </c>
      <c r="E7" s="194">
        <f>l_scientifico_ordinamento!D37</f>
        <v>2879</v>
      </c>
      <c r="F7" s="194">
        <f>l_scientifico_ordinamento!E37</f>
        <v>113</v>
      </c>
      <c r="G7" s="120">
        <f>l_scientifico_ordinamento!F37</f>
        <v>-109</v>
      </c>
      <c r="H7" s="120">
        <f>l_scientifico_ordinamento!G37</f>
        <v>-4</v>
      </c>
      <c r="I7" s="43">
        <f>l_scientifico_ordinamento!H37</f>
        <v>2518</v>
      </c>
      <c r="J7" s="43">
        <f>l_scientifico_ordinamento!I37</f>
        <v>111</v>
      </c>
      <c r="K7" s="43">
        <f>l_scientifico_ordinamento!M37</f>
        <v>2739</v>
      </c>
      <c r="L7" s="43">
        <f>l_scientifico_ordinamento!N37</f>
        <v>115</v>
      </c>
      <c r="M7" s="43">
        <f>l_scientifico_ordinamento!O37</f>
        <v>2581</v>
      </c>
      <c r="N7" s="43">
        <f>l_scientifico_ordinamento!P37</f>
        <v>115</v>
      </c>
      <c r="O7" s="43">
        <f>l_scientifico_ordinamento!Q37</f>
        <v>3100</v>
      </c>
      <c r="P7" s="43">
        <f>l_scientifico_ordinamento!R37</f>
        <v>145</v>
      </c>
      <c r="Q7" s="115">
        <f aca="true" t="shared" si="0" ref="Q7:R12">C7+I7+K7+M7+O7</f>
        <v>13708</v>
      </c>
      <c r="R7" s="43">
        <f t="shared" si="0"/>
        <v>595</v>
      </c>
      <c r="S7" s="194">
        <f>l_scientifico_ordinamento!D37+l_scientifico_ordinamento!J37+l_scientifico_ordinamento!U37</f>
        <v>14702</v>
      </c>
      <c r="T7" s="194">
        <f>l_scientifico_ordinamento!E37+l_scientifico_ordinamento!K37+l_scientifico_ordinamento!V37</f>
        <v>634</v>
      </c>
      <c r="U7" s="120">
        <f>Q7-S7</f>
        <v>-994</v>
      </c>
      <c r="V7" s="127">
        <f>R7-T7</f>
        <v>-39</v>
      </c>
    </row>
    <row r="8" spans="1:22" ht="12.75">
      <c r="A8" s="410"/>
      <c r="B8" s="33" t="s">
        <v>55</v>
      </c>
      <c r="C8" s="18">
        <f>l_scientifico_opzione_sa!B37</f>
        <v>1688</v>
      </c>
      <c r="D8" s="18">
        <f>l_scientifico_opzione_sa!C37</f>
        <v>66</v>
      </c>
      <c r="E8" s="195">
        <f>l_scientifico_opzione_sa!D37</f>
        <v>1735</v>
      </c>
      <c r="F8" s="195">
        <f>l_scientifico_opzione_sa!E37</f>
        <v>71</v>
      </c>
      <c r="G8" s="121">
        <f>l_scientifico_opzione_sa!F37</f>
        <v>-47</v>
      </c>
      <c r="H8" s="121">
        <f>l_scientifico_opzione_sa!G37</f>
        <v>-5</v>
      </c>
      <c r="I8" s="18">
        <f>l_scientifico_opzione_sa!H37</f>
        <v>1559</v>
      </c>
      <c r="J8" s="18">
        <f>l_scientifico_opzione_sa!I37</f>
        <v>65</v>
      </c>
      <c r="K8" s="18">
        <f>l_scientifico_opzione_sa!M37</f>
        <v>1334</v>
      </c>
      <c r="L8" s="18">
        <f>l_scientifico_opzione_sa!N37</f>
        <v>56</v>
      </c>
      <c r="M8" s="18">
        <f>l_scientifico_opzione_sa!O37</f>
        <v>1191</v>
      </c>
      <c r="N8" s="18">
        <f>l_scientifico_opzione_sa!P37</f>
        <v>53</v>
      </c>
      <c r="O8" s="18">
        <f>l_scientifico_opzione_sa!Q37</f>
        <v>553</v>
      </c>
      <c r="P8" s="18">
        <f>l_scientifico_opzione_sa!R37</f>
        <v>27</v>
      </c>
      <c r="Q8" s="18">
        <f t="shared" si="0"/>
        <v>6325</v>
      </c>
      <c r="R8" s="116">
        <f t="shared" si="0"/>
        <v>267</v>
      </c>
      <c r="S8" s="195">
        <f>l_scientifico_opzione_sa!D37+l_scientifico_opzione_sa!J37+l_scientifico_opzione_sa!U37</f>
        <v>5612</v>
      </c>
      <c r="T8" s="195">
        <f>l_scientifico_opzione_sa!E37+l_scientifico_opzione_sa!K37+l_scientifico_opzione_sa!V37</f>
        <v>242</v>
      </c>
      <c r="U8" s="121">
        <f aca="true" t="shared" si="1" ref="U8:U20">Q8-S8</f>
        <v>713</v>
      </c>
      <c r="V8" s="128">
        <f aca="true" t="shared" si="2" ref="V8:V20">R8-T8</f>
        <v>25</v>
      </c>
    </row>
    <row r="9" spans="1:22" ht="12.75">
      <c r="A9" s="410"/>
      <c r="B9" s="276" t="s">
        <v>342</v>
      </c>
      <c r="C9" s="270">
        <f>l_anomali!B15</f>
        <v>28</v>
      </c>
      <c r="D9" s="270">
        <f>l_anomali!C15</f>
        <v>1</v>
      </c>
      <c r="E9" s="271">
        <f>l_anomali!D15</f>
        <v>27</v>
      </c>
      <c r="F9" s="271">
        <f>l_anomali!E15</f>
        <v>1</v>
      </c>
      <c r="G9" s="267">
        <f>l_anomali!F15</f>
        <v>1</v>
      </c>
      <c r="H9" s="267">
        <f>l_anomali!G15</f>
        <v>0</v>
      </c>
      <c r="I9" s="270">
        <f>l_anomali!H15</f>
        <v>28</v>
      </c>
      <c r="J9" s="270">
        <f>l_anomali!I15</f>
        <v>1</v>
      </c>
      <c r="K9" s="270">
        <f>l_anomali!M15</f>
        <v>25</v>
      </c>
      <c r="L9" s="270">
        <f>l_anomali!N15</f>
        <v>1</v>
      </c>
      <c r="M9" s="270">
        <f>l_anomali!O15</f>
        <v>24</v>
      </c>
      <c r="N9" s="270">
        <f>l_anomali!P15</f>
        <v>1</v>
      </c>
      <c r="O9" s="270">
        <f>l_anomali!Q15</f>
        <v>47</v>
      </c>
      <c r="P9" s="270">
        <f>l_anomali!R15</f>
        <v>2</v>
      </c>
      <c r="Q9" s="18">
        <f t="shared" si="0"/>
        <v>152</v>
      </c>
      <c r="R9" s="116">
        <f t="shared" si="0"/>
        <v>6</v>
      </c>
      <c r="S9" s="271">
        <f>l_anomali!D16+l_anomali!J16+l_anomali!U16</f>
        <v>167</v>
      </c>
      <c r="T9" s="271">
        <f>l_anomali!E16+l_anomali!K16+l_anomali!V16</f>
        <v>7</v>
      </c>
      <c r="U9" s="121">
        <f t="shared" si="1"/>
        <v>-15</v>
      </c>
      <c r="V9" s="128">
        <f t="shared" si="2"/>
        <v>-1</v>
      </c>
    </row>
    <row r="10" spans="1:22" ht="12.75">
      <c r="A10" s="410"/>
      <c r="B10" s="276" t="s">
        <v>355</v>
      </c>
      <c r="C10" s="270">
        <f>l_anomali!B46</f>
        <v>32</v>
      </c>
      <c r="D10" s="270">
        <f>l_anomali!C46</f>
        <v>1</v>
      </c>
      <c r="E10" s="271">
        <f>l_anomali!D46</f>
        <v>12</v>
      </c>
      <c r="F10" s="271">
        <f>l_anomali!E46</f>
        <v>1</v>
      </c>
      <c r="G10" s="267">
        <f>l_anomali!F46</f>
        <v>20</v>
      </c>
      <c r="H10" s="267">
        <f>l_anomali!G46</f>
        <v>0</v>
      </c>
      <c r="I10" s="270">
        <f>l_anomali!H46</f>
        <v>28</v>
      </c>
      <c r="J10" s="270">
        <f>l_anomali!I46</f>
        <v>1</v>
      </c>
      <c r="K10" s="270">
        <f>l_anomali!M46</f>
        <v>23</v>
      </c>
      <c r="L10" s="270">
        <f>l_anomali!N46</f>
        <v>1</v>
      </c>
      <c r="M10" s="270">
        <f>l_anomali!O46</f>
        <v>28</v>
      </c>
      <c r="N10" s="270">
        <f>l_anomali!P46</f>
        <v>1</v>
      </c>
      <c r="O10" s="270">
        <f>l_anomali!Q46</f>
        <v>17</v>
      </c>
      <c r="P10" s="270">
        <f>l_anomali!R46</f>
        <v>1</v>
      </c>
      <c r="Q10" s="18">
        <f>C10+I10+K10+M10+O10</f>
        <v>128</v>
      </c>
      <c r="R10" s="116">
        <f>D10+J10+L10+N10+P10</f>
        <v>5</v>
      </c>
      <c r="S10" s="271">
        <f>l_anomali!D46+l_anomali!J46+l_anomali!U46</f>
        <v>122</v>
      </c>
      <c r="T10" s="271">
        <f>l_anomali!E46+l_anomali!K46+l_anomali!V46</f>
        <v>5</v>
      </c>
      <c r="U10" s="121">
        <f aca="true" t="shared" si="3" ref="U10:V13">Q10-S10</f>
        <v>6</v>
      </c>
      <c r="V10" s="128">
        <f t="shared" si="3"/>
        <v>0</v>
      </c>
    </row>
    <row r="11" spans="1:22" ht="12.75">
      <c r="A11" s="410"/>
      <c r="B11" s="276" t="s">
        <v>397</v>
      </c>
      <c r="C11" s="270">
        <f>l_anomali!B34</f>
        <v>25</v>
      </c>
      <c r="D11" s="270">
        <f>l_anomali!C34</f>
        <v>1</v>
      </c>
      <c r="E11" s="271">
        <f>l_anomali!D34</f>
        <v>27</v>
      </c>
      <c r="F11" s="271">
        <f>l_anomali!E34</f>
        <v>1</v>
      </c>
      <c r="G11" s="267">
        <f>l_anomali!F34</f>
        <v>-2</v>
      </c>
      <c r="H11" s="267">
        <f>l_anomali!G34</f>
        <v>0</v>
      </c>
      <c r="I11" s="270">
        <f>l_anomali!H34</f>
        <v>26</v>
      </c>
      <c r="J11" s="270">
        <f>l_anomali!I34</f>
        <v>1</v>
      </c>
      <c r="K11" s="270">
        <f>l_anomali!M34</f>
        <v>25</v>
      </c>
      <c r="L11" s="270">
        <f>l_anomali!N34</f>
        <v>1</v>
      </c>
      <c r="M11" s="270">
        <f>l_anomali!O34</f>
        <v>0</v>
      </c>
      <c r="N11" s="270">
        <f>l_anomali!P34</f>
        <v>0</v>
      </c>
      <c r="O11" s="270">
        <f>l_anomali!Q34</f>
        <v>0</v>
      </c>
      <c r="P11" s="270">
        <f>l_anomali!R34</f>
        <v>0</v>
      </c>
      <c r="Q11" s="18">
        <f>C11+I11+K11+M11+O11</f>
        <v>76</v>
      </c>
      <c r="R11" s="116">
        <f>D11+J11+L11+N11+P11</f>
        <v>3</v>
      </c>
      <c r="S11" s="271">
        <f>l_anomali!D34+l_anomali!J34+l_anomali!U34</f>
        <v>54</v>
      </c>
      <c r="T11" s="271">
        <f>l_anomali!E34+l_anomali!K34+l_anomali!V34</f>
        <v>2</v>
      </c>
      <c r="U11" s="121">
        <f>Q11-S11</f>
        <v>22</v>
      </c>
      <c r="V11" s="128">
        <f>R11-T11</f>
        <v>1</v>
      </c>
    </row>
    <row r="12" spans="1:22" ht="12.75">
      <c r="A12" s="410"/>
      <c r="B12" s="276" t="s">
        <v>337</v>
      </c>
      <c r="C12" s="270">
        <f>l_anomali!B28</f>
        <v>55</v>
      </c>
      <c r="D12" s="270">
        <f>l_anomali!C28</f>
        <v>2</v>
      </c>
      <c r="E12" s="271">
        <f>l_anomali!D28</f>
        <v>51</v>
      </c>
      <c r="F12" s="271">
        <f>l_anomali!E28</f>
        <v>2</v>
      </c>
      <c r="G12" s="267">
        <f>l_anomali!F28</f>
        <v>4</v>
      </c>
      <c r="H12" s="267">
        <f>l_anomali!G28</f>
        <v>0</v>
      </c>
      <c r="I12" s="270">
        <f>l_anomali!H28</f>
        <v>50</v>
      </c>
      <c r="J12" s="270">
        <f>l_anomali!I28</f>
        <v>2</v>
      </c>
      <c r="K12" s="270">
        <f>l_anomali!M28</f>
        <v>42</v>
      </c>
      <c r="L12" s="270">
        <f>l_anomali!N28</f>
        <v>2</v>
      </c>
      <c r="M12" s="270">
        <f>l_anomali!O28</f>
        <v>61</v>
      </c>
      <c r="N12" s="270">
        <f>l_anomali!P28</f>
        <v>3</v>
      </c>
      <c r="O12" s="270">
        <f>l_anomali!Q28</f>
        <v>45</v>
      </c>
      <c r="P12" s="270">
        <f>l_anomali!R28</f>
        <v>2</v>
      </c>
      <c r="Q12" s="18">
        <f t="shared" si="0"/>
        <v>253</v>
      </c>
      <c r="R12" s="116">
        <f t="shared" si="0"/>
        <v>11</v>
      </c>
      <c r="S12" s="271">
        <f>l_anomali!D28+l_anomali!J28+l_anomali!U28</f>
        <v>254</v>
      </c>
      <c r="T12" s="271">
        <f>l_anomali!E28+l_anomali!K28+l_anomali!V28</f>
        <v>11</v>
      </c>
      <c r="U12" s="121">
        <f t="shared" si="3"/>
        <v>-1</v>
      </c>
      <c r="V12" s="128">
        <f t="shared" si="3"/>
        <v>0</v>
      </c>
    </row>
    <row r="13" spans="1:22" s="154" customFormat="1" ht="12.75">
      <c r="A13" s="410"/>
      <c r="B13" s="150" t="s">
        <v>4</v>
      </c>
      <c r="C13" s="151">
        <f>SUM(C7:C12)</f>
        <v>4598</v>
      </c>
      <c r="D13" s="151">
        <f aca="true" t="shared" si="4" ref="D13:T13">SUM(D7:D12)</f>
        <v>180</v>
      </c>
      <c r="E13" s="196">
        <f t="shared" si="4"/>
        <v>4731</v>
      </c>
      <c r="F13" s="196">
        <f t="shared" si="4"/>
        <v>189</v>
      </c>
      <c r="G13" s="123">
        <f t="shared" si="4"/>
        <v>-133</v>
      </c>
      <c r="H13" s="123">
        <f t="shared" si="4"/>
        <v>-9</v>
      </c>
      <c r="I13" s="151">
        <f t="shared" si="4"/>
        <v>4209</v>
      </c>
      <c r="J13" s="151">
        <f t="shared" si="4"/>
        <v>181</v>
      </c>
      <c r="K13" s="151">
        <f t="shared" si="4"/>
        <v>4188</v>
      </c>
      <c r="L13" s="151">
        <f t="shared" si="4"/>
        <v>176</v>
      </c>
      <c r="M13" s="151">
        <f t="shared" si="4"/>
        <v>3885</v>
      </c>
      <c r="N13" s="151">
        <f t="shared" si="4"/>
        <v>173</v>
      </c>
      <c r="O13" s="151">
        <f t="shared" si="4"/>
        <v>3762</v>
      </c>
      <c r="P13" s="151">
        <f t="shared" si="4"/>
        <v>177</v>
      </c>
      <c r="Q13" s="151">
        <f t="shared" si="4"/>
        <v>20642</v>
      </c>
      <c r="R13" s="151">
        <f t="shared" si="4"/>
        <v>887</v>
      </c>
      <c r="S13" s="196">
        <f t="shared" si="4"/>
        <v>20911</v>
      </c>
      <c r="T13" s="196">
        <f t="shared" si="4"/>
        <v>901</v>
      </c>
      <c r="U13" s="123">
        <f t="shared" si="3"/>
        <v>-269</v>
      </c>
      <c r="V13" s="129">
        <f t="shared" si="3"/>
        <v>-14</v>
      </c>
    </row>
    <row r="14" spans="1:22" ht="12.75">
      <c r="A14" s="412" t="s">
        <v>56</v>
      </c>
      <c r="B14" s="32" t="s">
        <v>73</v>
      </c>
      <c r="C14" s="43">
        <f>l_classico_ordinamento!B21</f>
        <v>938</v>
      </c>
      <c r="D14" s="43">
        <f>l_classico_ordinamento!C21</f>
        <v>37</v>
      </c>
      <c r="E14" s="194">
        <f>l_classico_ordinamento!D21</f>
        <v>1089</v>
      </c>
      <c r="F14" s="194">
        <f>l_classico_ordinamento!E21</f>
        <v>42</v>
      </c>
      <c r="G14" s="120">
        <f>l_classico_ordinamento!F21</f>
        <v>-151</v>
      </c>
      <c r="H14" s="120">
        <f>l_classico_ordinamento!G21</f>
        <v>-5</v>
      </c>
      <c r="I14" s="43">
        <f>l_classico_ordinamento!H21</f>
        <v>957</v>
      </c>
      <c r="J14" s="43">
        <f>l_classico_ordinamento!I21</f>
        <v>41</v>
      </c>
      <c r="K14" s="43">
        <f>l_classico_ordinamento!M21</f>
        <v>898</v>
      </c>
      <c r="L14" s="43">
        <f>l_classico_ordinamento!N21</f>
        <v>39</v>
      </c>
      <c r="M14" s="43">
        <f>l_classico_ordinamento!O21</f>
        <v>876</v>
      </c>
      <c r="N14" s="43">
        <f>l_classico_ordinamento!P21</f>
        <v>39</v>
      </c>
      <c r="O14" s="43">
        <f>l_classico_ordinamento!Q21</f>
        <v>856</v>
      </c>
      <c r="P14" s="43">
        <f>l_classico_ordinamento!R21</f>
        <v>41</v>
      </c>
      <c r="Q14" s="43">
        <f aca="true" t="shared" si="5" ref="Q14:R19">C14+I14+K14+M14+O14</f>
        <v>4525</v>
      </c>
      <c r="R14" s="43">
        <f t="shared" si="5"/>
        <v>197</v>
      </c>
      <c r="S14" s="194">
        <f>l_classico_ordinamento!D21+l_classico_ordinamento!J21+l_classico_ordinamento!U21</f>
        <v>4724</v>
      </c>
      <c r="T14" s="194">
        <f>l_classico_ordinamento!E21+l_classico_ordinamento!K21+l_classico_ordinamento!V21</f>
        <v>206</v>
      </c>
      <c r="U14" s="120">
        <f t="shared" si="1"/>
        <v>-199</v>
      </c>
      <c r="V14" s="127">
        <f t="shared" si="2"/>
        <v>-9</v>
      </c>
    </row>
    <row r="15" spans="1:22" ht="12.75">
      <c r="A15" s="386"/>
      <c r="B15" s="276" t="s">
        <v>339</v>
      </c>
      <c r="C15" s="52">
        <f>l_anomali!B22</f>
        <v>45</v>
      </c>
      <c r="D15" s="52">
        <f>l_anomali!C22</f>
        <v>2</v>
      </c>
      <c r="E15" s="197">
        <f>l_anomali!D22</f>
        <v>49</v>
      </c>
      <c r="F15" s="197">
        <f>l_anomali!E22</f>
        <v>2</v>
      </c>
      <c r="G15" s="180">
        <f>l_anomali!F22</f>
        <v>-4</v>
      </c>
      <c r="H15" s="180">
        <f>l_anomali!G22</f>
        <v>0</v>
      </c>
      <c r="I15" s="52">
        <f>l_anomali!H22</f>
        <v>52</v>
      </c>
      <c r="J15" s="52">
        <f>l_anomali!I22</f>
        <v>2</v>
      </c>
      <c r="K15" s="52">
        <f>l_anomali!M22</f>
        <v>59</v>
      </c>
      <c r="L15" s="52">
        <f>l_anomali!N22</f>
        <v>3</v>
      </c>
      <c r="M15" s="52">
        <f>l_anomali!O22</f>
        <v>63</v>
      </c>
      <c r="N15" s="52">
        <f>l_anomali!P22</f>
        <v>3</v>
      </c>
      <c r="O15" s="52">
        <f>l_anomali!Q22</f>
        <v>60</v>
      </c>
      <c r="P15" s="52">
        <f>l_anomali!R22</f>
        <v>3</v>
      </c>
      <c r="Q15" s="116">
        <f>C15+I15+K15+M15+O15</f>
        <v>279</v>
      </c>
      <c r="R15" s="116">
        <f>D15+J15+L15+N15+P15</f>
        <v>13</v>
      </c>
      <c r="S15" s="197">
        <f>l_anomali!D22+l_anomali!J22+l_anomali!U22</f>
        <v>292</v>
      </c>
      <c r="T15" s="197">
        <f>l_anomali!E22+l_anomali!K22+l_anomali!V22</f>
        <v>13</v>
      </c>
      <c r="U15" s="244">
        <f t="shared" si="1"/>
        <v>-13</v>
      </c>
      <c r="V15" s="245">
        <f t="shared" si="2"/>
        <v>0</v>
      </c>
    </row>
    <row r="16" spans="1:22" s="154" customFormat="1" ht="12.75">
      <c r="A16" s="387"/>
      <c r="B16" s="150" t="s">
        <v>4</v>
      </c>
      <c r="C16" s="151">
        <f>SUM(C14:C15)</f>
        <v>983</v>
      </c>
      <c r="D16" s="151">
        <f aca="true" t="shared" si="6" ref="D16:T16">SUM(D14:D15)</f>
        <v>39</v>
      </c>
      <c r="E16" s="196">
        <f t="shared" si="6"/>
        <v>1138</v>
      </c>
      <c r="F16" s="196">
        <f t="shared" si="6"/>
        <v>44</v>
      </c>
      <c r="G16" s="123">
        <f t="shared" si="6"/>
        <v>-155</v>
      </c>
      <c r="H16" s="123">
        <f t="shared" si="6"/>
        <v>-5</v>
      </c>
      <c r="I16" s="151">
        <f t="shared" si="6"/>
        <v>1009</v>
      </c>
      <c r="J16" s="151">
        <f t="shared" si="6"/>
        <v>43</v>
      </c>
      <c r="K16" s="151">
        <f t="shared" si="6"/>
        <v>957</v>
      </c>
      <c r="L16" s="151">
        <f t="shared" si="6"/>
        <v>42</v>
      </c>
      <c r="M16" s="151">
        <f t="shared" si="6"/>
        <v>939</v>
      </c>
      <c r="N16" s="151">
        <f t="shared" si="6"/>
        <v>42</v>
      </c>
      <c r="O16" s="151">
        <f t="shared" si="6"/>
        <v>916</v>
      </c>
      <c r="P16" s="151">
        <f t="shared" si="6"/>
        <v>44</v>
      </c>
      <c r="Q16" s="151">
        <f t="shared" si="6"/>
        <v>4804</v>
      </c>
      <c r="R16" s="151">
        <f t="shared" si="6"/>
        <v>210</v>
      </c>
      <c r="S16" s="196">
        <f t="shared" si="6"/>
        <v>5016</v>
      </c>
      <c r="T16" s="196">
        <f t="shared" si="6"/>
        <v>219</v>
      </c>
      <c r="U16" s="123">
        <f t="shared" si="1"/>
        <v>-212</v>
      </c>
      <c r="V16" s="129">
        <f t="shared" si="2"/>
        <v>-9</v>
      </c>
    </row>
    <row r="17" spans="1:22" ht="12.75">
      <c r="A17" s="412" t="s">
        <v>57</v>
      </c>
      <c r="B17" s="34" t="s">
        <v>73</v>
      </c>
      <c r="C17" s="116">
        <f>l_linguistico!B28</f>
        <v>1545</v>
      </c>
      <c r="D17" s="116">
        <f>l_linguistico!C28</f>
        <v>57</v>
      </c>
      <c r="E17" s="243">
        <f>l_linguistico!D28</f>
        <v>1423</v>
      </c>
      <c r="F17" s="243">
        <f>l_linguistico!E28</f>
        <v>53</v>
      </c>
      <c r="G17" s="244">
        <f>l_linguistico!F28</f>
        <v>122</v>
      </c>
      <c r="H17" s="244">
        <f>l_linguistico!G28</f>
        <v>4</v>
      </c>
      <c r="I17" s="116">
        <f>l_linguistico!H28</f>
        <v>1281</v>
      </c>
      <c r="J17" s="116">
        <f>l_linguistico!I28</f>
        <v>54</v>
      </c>
      <c r="K17" s="116">
        <f>l_linguistico!M28</f>
        <v>1047</v>
      </c>
      <c r="L17" s="116">
        <f>l_linguistico!N28</f>
        <v>42</v>
      </c>
      <c r="M17" s="116">
        <f>l_linguistico!O28</f>
        <v>912</v>
      </c>
      <c r="N17" s="116">
        <f>l_linguistico!P28</f>
        <v>39</v>
      </c>
      <c r="O17" s="116">
        <f>l_linguistico!Q28</f>
        <v>676</v>
      </c>
      <c r="P17" s="116">
        <f>l_linguistico!R28</f>
        <v>32</v>
      </c>
      <c r="Q17" s="116">
        <f t="shared" si="5"/>
        <v>5461</v>
      </c>
      <c r="R17" s="116">
        <f t="shared" si="5"/>
        <v>224</v>
      </c>
      <c r="S17" s="243">
        <f>l_linguistico!U28+l_linguistico!J28+l_linguistico!D28</f>
        <v>4967</v>
      </c>
      <c r="T17" s="243">
        <f>l_linguistico!V28+l_linguistico!K28+l_linguistico!E28</f>
        <v>207</v>
      </c>
      <c r="U17" s="244">
        <f t="shared" si="1"/>
        <v>494</v>
      </c>
      <c r="V17" s="127">
        <f t="shared" si="2"/>
        <v>17</v>
      </c>
    </row>
    <row r="18" spans="1:22" ht="12.75">
      <c r="A18" s="386"/>
      <c r="B18" s="268" t="s">
        <v>357</v>
      </c>
      <c r="C18" s="18">
        <f>l_anomali!B40</f>
        <v>175</v>
      </c>
      <c r="D18" s="18">
        <f>l_anomali!C40</f>
        <v>6</v>
      </c>
      <c r="E18" s="195">
        <f>l_anomali!D40</f>
        <v>120</v>
      </c>
      <c r="F18" s="195">
        <f>l_anomali!E40</f>
        <v>4</v>
      </c>
      <c r="G18" s="121">
        <f>l_anomali!F40</f>
        <v>55</v>
      </c>
      <c r="H18" s="121">
        <f>l_anomali!G40</f>
        <v>2</v>
      </c>
      <c r="I18" s="18">
        <f>l_anomali!H40</f>
        <v>97</v>
      </c>
      <c r="J18" s="18">
        <f>l_anomali!I40</f>
        <v>4</v>
      </c>
      <c r="K18" s="18">
        <f>l_anomali!M40</f>
        <v>99</v>
      </c>
      <c r="L18" s="18">
        <f>l_anomali!N40</f>
        <v>4</v>
      </c>
      <c r="M18" s="18">
        <f>l_anomali!O40</f>
        <v>115</v>
      </c>
      <c r="N18" s="18">
        <f>l_anomali!P40</f>
        <v>5</v>
      </c>
      <c r="O18" s="18">
        <f>l_anomali!Q40</f>
        <v>112</v>
      </c>
      <c r="P18" s="18">
        <f>l_anomali!R40</f>
        <v>5</v>
      </c>
      <c r="Q18" s="116">
        <f>C18+I18+K18+M18+O18</f>
        <v>598</v>
      </c>
      <c r="R18" s="116">
        <f>D18+J18+L18+N18+P18</f>
        <v>24</v>
      </c>
      <c r="S18" s="195">
        <f>l_anomali!D40+l_anomali!J40+l_anomali!U40</f>
        <v>561</v>
      </c>
      <c r="T18" s="195">
        <f>l_anomali!E40+l_anomali!K40+l_anomali!V40</f>
        <v>22</v>
      </c>
      <c r="U18" s="244">
        <f>Q18-S18</f>
        <v>37</v>
      </c>
      <c r="V18" s="128">
        <f>R18-T18</f>
        <v>2</v>
      </c>
    </row>
    <row r="19" spans="1:22" ht="12.75">
      <c r="A19" s="386"/>
      <c r="B19" s="33" t="s">
        <v>337</v>
      </c>
      <c r="C19" s="52">
        <f>l_anomali!B10</f>
        <v>33</v>
      </c>
      <c r="D19" s="52">
        <f>l_anomali!C10</f>
        <v>1</v>
      </c>
      <c r="E19" s="197">
        <f>l_anomali!D10</f>
        <v>49</v>
      </c>
      <c r="F19" s="197">
        <f>l_anomali!E10</f>
        <v>2</v>
      </c>
      <c r="G19" s="180">
        <f>l_anomali!F10</f>
        <v>-16</v>
      </c>
      <c r="H19" s="180">
        <f>l_anomali!G10</f>
        <v>-1</v>
      </c>
      <c r="I19" s="52">
        <f>l_anomali!H10</f>
        <v>46</v>
      </c>
      <c r="J19" s="52">
        <f>l_anomali!I10</f>
        <v>2</v>
      </c>
      <c r="K19" s="52">
        <f>l_anomali!M10</f>
        <v>24</v>
      </c>
      <c r="L19" s="52">
        <f>l_anomali!N10</f>
        <v>1</v>
      </c>
      <c r="M19" s="52">
        <f>l_anomali!O10</f>
        <v>38</v>
      </c>
      <c r="N19" s="52">
        <f>l_anomali!P10</f>
        <v>2</v>
      </c>
      <c r="O19" s="52">
        <f>l_anomali!Q10</f>
        <v>51</v>
      </c>
      <c r="P19" s="52">
        <f>l_anomali!R10</f>
        <v>2</v>
      </c>
      <c r="Q19" s="116">
        <f t="shared" si="5"/>
        <v>192</v>
      </c>
      <c r="R19" s="116">
        <f t="shared" si="5"/>
        <v>8</v>
      </c>
      <c r="S19" s="197">
        <f>l_anomali!U10+l_anomali!D10+l_anomali!J10</f>
        <v>197</v>
      </c>
      <c r="T19" s="197">
        <f>l_anomali!V10+l_anomali!E10+l_anomali!K10</f>
        <v>9</v>
      </c>
      <c r="U19" s="244">
        <f t="shared" si="1"/>
        <v>-5</v>
      </c>
      <c r="V19" s="269">
        <f t="shared" si="2"/>
        <v>-1</v>
      </c>
    </row>
    <row r="20" spans="1:22" ht="12.75">
      <c r="A20" s="387"/>
      <c r="B20" s="150" t="s">
        <v>4</v>
      </c>
      <c r="C20" s="151">
        <f aca="true" t="shared" si="7" ref="C20:T20">SUM(C17:C19)</f>
        <v>1753</v>
      </c>
      <c r="D20" s="151">
        <f t="shared" si="7"/>
        <v>64</v>
      </c>
      <c r="E20" s="196">
        <f t="shared" si="7"/>
        <v>1592</v>
      </c>
      <c r="F20" s="196">
        <f t="shared" si="7"/>
        <v>59</v>
      </c>
      <c r="G20" s="123">
        <f t="shared" si="7"/>
        <v>161</v>
      </c>
      <c r="H20" s="123">
        <f t="shared" si="7"/>
        <v>5</v>
      </c>
      <c r="I20" s="151">
        <f t="shared" si="7"/>
        <v>1424</v>
      </c>
      <c r="J20" s="151">
        <f t="shared" si="7"/>
        <v>60</v>
      </c>
      <c r="K20" s="151">
        <f t="shared" si="7"/>
        <v>1170</v>
      </c>
      <c r="L20" s="151">
        <f t="shared" si="7"/>
        <v>47</v>
      </c>
      <c r="M20" s="151">
        <f t="shared" si="7"/>
        <v>1065</v>
      </c>
      <c r="N20" s="151">
        <f t="shared" si="7"/>
        <v>46</v>
      </c>
      <c r="O20" s="151">
        <f t="shared" si="7"/>
        <v>839</v>
      </c>
      <c r="P20" s="151">
        <f t="shared" si="7"/>
        <v>39</v>
      </c>
      <c r="Q20" s="151">
        <f t="shared" si="7"/>
        <v>6251</v>
      </c>
      <c r="R20" s="151">
        <f t="shared" si="7"/>
        <v>256</v>
      </c>
      <c r="S20" s="196">
        <f t="shared" si="7"/>
        <v>5725</v>
      </c>
      <c r="T20" s="196">
        <f t="shared" si="7"/>
        <v>238</v>
      </c>
      <c r="U20" s="123">
        <f t="shared" si="1"/>
        <v>526</v>
      </c>
      <c r="V20" s="129">
        <f t="shared" si="2"/>
        <v>18</v>
      </c>
    </row>
    <row r="21" spans="1:22" ht="12.75">
      <c r="A21" s="407" t="s">
        <v>391</v>
      </c>
      <c r="B21" s="40" t="s">
        <v>59</v>
      </c>
      <c r="C21" s="43"/>
      <c r="D21" s="43"/>
      <c r="E21" s="194"/>
      <c r="F21" s="194"/>
      <c r="G21" s="121"/>
      <c r="H21" s="121"/>
      <c r="I21" s="43"/>
      <c r="J21" s="43"/>
      <c r="K21" s="43"/>
      <c r="L21" s="43"/>
      <c r="M21" s="43"/>
      <c r="N21" s="43"/>
      <c r="O21" s="43"/>
      <c r="P21" s="43"/>
      <c r="Q21" s="116">
        <f>C21+I21+K21+M21+O21</f>
        <v>0</v>
      </c>
      <c r="R21" s="116">
        <f>D21+J21+L21+N21+P21</f>
        <v>0</v>
      </c>
      <c r="S21" s="194"/>
      <c r="T21" s="194"/>
      <c r="U21" s="244">
        <f aca="true" t="shared" si="8" ref="U21:V23">Q21-S21</f>
        <v>0</v>
      </c>
      <c r="V21" s="127">
        <f t="shared" si="8"/>
        <v>0</v>
      </c>
    </row>
    <row r="22" spans="1:22" ht="12.75">
      <c r="A22" s="407"/>
      <c r="B22" s="370" t="s">
        <v>58</v>
      </c>
      <c r="C22" s="116">
        <f>l_coreutico!B10</f>
        <v>25</v>
      </c>
      <c r="D22" s="116">
        <f>l_coreutico!C10</f>
        <v>1</v>
      </c>
      <c r="E22" s="243">
        <f>l_coreutico!D10</f>
        <v>27</v>
      </c>
      <c r="F22" s="243">
        <f>l_coreutico!E10</f>
        <v>1</v>
      </c>
      <c r="G22" s="180">
        <f>l_coreutico!F10</f>
        <v>-2</v>
      </c>
      <c r="H22" s="180">
        <f>l_coreutico!G10</f>
        <v>0</v>
      </c>
      <c r="I22" s="116">
        <f>l_coreutico!H10</f>
        <v>25</v>
      </c>
      <c r="J22" s="116">
        <f>l_coreutico!I10</f>
        <v>1</v>
      </c>
      <c r="K22" s="116">
        <f>l_coreutico!M10</f>
        <v>26</v>
      </c>
      <c r="L22" s="116">
        <f>l_coreutico!N10</f>
        <v>1</v>
      </c>
      <c r="M22" s="116">
        <f>l_coreutico!O10</f>
        <v>0</v>
      </c>
      <c r="N22" s="116">
        <f>l_coreutico!P10</f>
        <v>0</v>
      </c>
      <c r="O22" s="116">
        <f>l_coreutico!Q10</f>
        <v>0</v>
      </c>
      <c r="P22" s="116">
        <f>l_coreutico!R10</f>
        <v>0</v>
      </c>
      <c r="Q22" s="116">
        <f>C22+I22+K22+M22+O22</f>
        <v>76</v>
      </c>
      <c r="R22" s="116">
        <f>D22+J22+L22+N22+P22</f>
        <v>3</v>
      </c>
      <c r="S22" s="243">
        <f>l_coreutico!D8+l_coreutico!J8+l_coreutico!U8</f>
        <v>50</v>
      </c>
      <c r="T22" s="243">
        <f>l_coreutico!E8+l_coreutico!K8+l_coreutico!V8</f>
        <v>2</v>
      </c>
      <c r="U22" s="244">
        <f t="shared" si="8"/>
        <v>26</v>
      </c>
      <c r="V22" s="269">
        <f t="shared" si="8"/>
        <v>1</v>
      </c>
    </row>
    <row r="23" spans="1:22" s="154" customFormat="1" ht="12.75">
      <c r="A23" s="407"/>
      <c r="B23" s="155" t="s">
        <v>4</v>
      </c>
      <c r="C23" s="151">
        <f aca="true" t="shared" si="9" ref="C23:T23">SUM(C22:C22)</f>
        <v>25</v>
      </c>
      <c r="D23" s="151">
        <f t="shared" si="9"/>
        <v>1</v>
      </c>
      <c r="E23" s="196">
        <f t="shared" si="9"/>
        <v>27</v>
      </c>
      <c r="F23" s="196">
        <f t="shared" si="9"/>
        <v>1</v>
      </c>
      <c r="G23" s="123">
        <f t="shared" si="9"/>
        <v>-2</v>
      </c>
      <c r="H23" s="123">
        <f t="shared" si="9"/>
        <v>0</v>
      </c>
      <c r="I23" s="151">
        <f t="shared" si="9"/>
        <v>25</v>
      </c>
      <c r="J23" s="151">
        <f t="shared" si="9"/>
        <v>1</v>
      </c>
      <c r="K23" s="151">
        <f t="shared" si="9"/>
        <v>26</v>
      </c>
      <c r="L23" s="151">
        <f t="shared" si="9"/>
        <v>1</v>
      </c>
      <c r="M23" s="151">
        <f t="shared" si="9"/>
        <v>0</v>
      </c>
      <c r="N23" s="151">
        <f t="shared" si="9"/>
        <v>0</v>
      </c>
      <c r="O23" s="151">
        <f t="shared" si="9"/>
        <v>0</v>
      </c>
      <c r="P23" s="151">
        <f t="shared" si="9"/>
        <v>0</v>
      </c>
      <c r="Q23" s="151">
        <f t="shared" si="9"/>
        <v>76</v>
      </c>
      <c r="R23" s="151">
        <f t="shared" si="9"/>
        <v>3</v>
      </c>
      <c r="S23" s="196">
        <f t="shared" si="9"/>
        <v>50</v>
      </c>
      <c r="T23" s="196">
        <f t="shared" si="9"/>
        <v>2</v>
      </c>
      <c r="U23" s="123">
        <f t="shared" si="8"/>
        <v>26</v>
      </c>
      <c r="V23" s="129">
        <f t="shared" si="8"/>
        <v>1</v>
      </c>
    </row>
    <row r="24" spans="1:22" ht="12.75">
      <c r="A24" s="407" t="s">
        <v>60</v>
      </c>
      <c r="B24" s="40" t="s">
        <v>283</v>
      </c>
      <c r="C24" s="43">
        <f>l_artistico!B14</f>
        <v>850</v>
      </c>
      <c r="D24" s="43">
        <f>l_artistico!C14</f>
        <v>34</v>
      </c>
      <c r="E24" s="194">
        <f>l_artistico!D14</f>
        <v>860</v>
      </c>
      <c r="F24" s="194">
        <f>l_artistico!E14</f>
        <v>36</v>
      </c>
      <c r="G24" s="120">
        <f>l_artistico!F14</f>
        <v>-10</v>
      </c>
      <c r="H24" s="120">
        <f>l_artistico!G14</f>
        <v>-2</v>
      </c>
      <c r="I24" s="43">
        <f>l_artistico!H14</f>
        <v>739</v>
      </c>
      <c r="J24" s="43">
        <f>l_artistico!I14</f>
        <v>33</v>
      </c>
      <c r="K24" s="43"/>
      <c r="L24" s="43"/>
      <c r="M24" s="43"/>
      <c r="N24" s="43"/>
      <c r="O24" s="43"/>
      <c r="P24" s="43"/>
      <c r="Q24" s="43">
        <f>C24+I24+K24+M24+O24</f>
        <v>1589</v>
      </c>
      <c r="R24" s="43">
        <f>D24+J24+L24+N24+P24</f>
        <v>67</v>
      </c>
      <c r="S24" s="194">
        <f>l_artistico!D14+l_artistico!J14</f>
        <v>1568</v>
      </c>
      <c r="T24" s="194">
        <f>l_artistico!E14+l_artistico!K14</f>
        <v>70</v>
      </c>
      <c r="U24" s="120">
        <f aca="true" t="shared" si="10" ref="U24:V26">Q24-S24</f>
        <v>21</v>
      </c>
      <c r="V24" s="127">
        <f t="shared" si="10"/>
        <v>-3</v>
      </c>
    </row>
    <row r="25" spans="1:22" ht="12.75">
      <c r="A25" s="407"/>
      <c r="B25" s="42" t="s">
        <v>285</v>
      </c>
      <c r="C25" s="116"/>
      <c r="D25" s="116"/>
      <c r="E25" s="243"/>
      <c r="F25" s="243"/>
      <c r="G25" s="244"/>
      <c r="H25" s="244"/>
      <c r="I25" s="116"/>
      <c r="J25" s="116"/>
      <c r="K25" s="116">
        <f>l_artistico!L19</f>
        <v>0</v>
      </c>
      <c r="L25" s="116">
        <f>l_artistico!M19</f>
        <v>0</v>
      </c>
      <c r="M25" s="116">
        <f>l_artistico!N19</f>
        <v>0</v>
      </c>
      <c r="N25" s="116">
        <f>l_artistico!O19</f>
        <v>0</v>
      </c>
      <c r="O25" s="116">
        <f>l_artistico!P19</f>
        <v>0</v>
      </c>
      <c r="P25" s="116">
        <f>l_artistico!Q19</f>
        <v>0</v>
      </c>
      <c r="Q25" s="116">
        <f aca="true" t="shared" si="11" ref="Q25:Q32">C25+I25+K25+M25+O25</f>
        <v>0</v>
      </c>
      <c r="R25" s="116">
        <f aca="true" t="shared" si="12" ref="R25:R32">D25+J25+L25+N25+P25</f>
        <v>0</v>
      </c>
      <c r="S25" s="243">
        <f>l_artistico!T19</f>
        <v>45</v>
      </c>
      <c r="T25" s="243">
        <f>l_artistico!U19</f>
        <v>2</v>
      </c>
      <c r="U25" s="244">
        <f t="shared" si="10"/>
        <v>-45</v>
      </c>
      <c r="V25" s="245">
        <f t="shared" si="10"/>
        <v>-2</v>
      </c>
    </row>
    <row r="26" spans="1:22" ht="12.75">
      <c r="A26" s="407"/>
      <c r="B26" s="35" t="s">
        <v>286</v>
      </c>
      <c r="C26" s="116"/>
      <c r="D26" s="116"/>
      <c r="E26" s="243"/>
      <c r="F26" s="243"/>
      <c r="G26" s="244"/>
      <c r="H26" s="244"/>
      <c r="I26" s="116"/>
      <c r="J26" s="116"/>
      <c r="K26" s="116">
        <f>l_artistico!L26</f>
        <v>0</v>
      </c>
      <c r="L26" s="116">
        <f>l_artistico!M26</f>
        <v>0</v>
      </c>
      <c r="M26" s="116">
        <f>l_artistico!N26</f>
        <v>0</v>
      </c>
      <c r="N26" s="116">
        <f>l_artistico!O26</f>
        <v>0</v>
      </c>
      <c r="O26" s="116">
        <f>l_artistico!P26</f>
        <v>468</v>
      </c>
      <c r="P26" s="116">
        <f>l_artistico!Q26</f>
        <v>23</v>
      </c>
      <c r="Q26" s="116">
        <f t="shared" si="11"/>
        <v>468</v>
      </c>
      <c r="R26" s="116">
        <f t="shared" si="12"/>
        <v>23</v>
      </c>
      <c r="S26" s="243">
        <f>l_artistico!T26</f>
        <v>877</v>
      </c>
      <c r="T26" s="243">
        <f>l_artistico!U26</f>
        <v>43</v>
      </c>
      <c r="U26" s="244">
        <f t="shared" si="10"/>
        <v>-409</v>
      </c>
      <c r="V26" s="245">
        <f t="shared" si="10"/>
        <v>-20</v>
      </c>
    </row>
    <row r="27" spans="1:22" ht="12.75">
      <c r="A27" s="407"/>
      <c r="B27" s="42" t="s">
        <v>61</v>
      </c>
      <c r="C27" s="116"/>
      <c r="D27" s="116"/>
      <c r="E27" s="243"/>
      <c r="F27" s="243"/>
      <c r="G27" s="244"/>
      <c r="H27" s="244"/>
      <c r="I27" s="116"/>
      <c r="J27" s="116"/>
      <c r="K27" s="116">
        <f>l_artistico!L32</f>
        <v>246</v>
      </c>
      <c r="L27" s="116">
        <f>l_artistico!M32</f>
        <v>11</v>
      </c>
      <c r="M27" s="116">
        <f>l_artistico!N32</f>
        <v>205</v>
      </c>
      <c r="N27" s="116">
        <f>l_artistico!O32</f>
        <v>10</v>
      </c>
      <c r="O27" s="116">
        <f>l_artistico!P32</f>
        <v>0</v>
      </c>
      <c r="P27" s="116">
        <f>l_artistico!Q32</f>
        <v>0</v>
      </c>
      <c r="Q27" s="116">
        <f t="shared" si="11"/>
        <v>451</v>
      </c>
      <c r="R27" s="116">
        <f t="shared" si="12"/>
        <v>21</v>
      </c>
      <c r="S27" s="243">
        <f>l_artistico!T32</f>
        <v>230</v>
      </c>
      <c r="T27" s="243">
        <f>l_artistico!U32</f>
        <v>10</v>
      </c>
      <c r="U27" s="244">
        <f aca="true" t="shared" si="13" ref="U27:U33">Q27-S27</f>
        <v>221</v>
      </c>
      <c r="V27" s="245">
        <f aca="true" t="shared" si="14" ref="V27:V33">R27-T27</f>
        <v>11</v>
      </c>
    </row>
    <row r="28" spans="1:22" ht="12.75">
      <c r="A28" s="407"/>
      <c r="B28" s="36" t="s">
        <v>62</v>
      </c>
      <c r="C28" s="18"/>
      <c r="D28" s="18"/>
      <c r="E28" s="195"/>
      <c r="F28" s="195"/>
      <c r="G28" s="121"/>
      <c r="H28" s="121"/>
      <c r="I28" s="18"/>
      <c r="J28" s="18"/>
      <c r="K28" s="18">
        <f>l_artistico!L37</f>
        <v>100</v>
      </c>
      <c r="L28" s="18">
        <f>l_artistico!M37</f>
        <v>4</v>
      </c>
      <c r="M28" s="18">
        <f>l_artistico!N37</f>
        <v>102</v>
      </c>
      <c r="N28" s="18">
        <f>l_artistico!O37</f>
        <v>4</v>
      </c>
      <c r="O28" s="18">
        <f>l_artistico!P37</f>
        <v>0</v>
      </c>
      <c r="P28" s="18">
        <f>l_artistico!Q37</f>
        <v>0</v>
      </c>
      <c r="Q28" s="18">
        <f t="shared" si="11"/>
        <v>202</v>
      </c>
      <c r="R28" s="18">
        <f t="shared" si="12"/>
        <v>8</v>
      </c>
      <c r="S28" s="195">
        <f>l_artistico!T37</f>
        <v>110</v>
      </c>
      <c r="T28" s="195">
        <f>l_artistico!U37</f>
        <v>5</v>
      </c>
      <c r="U28" s="121">
        <f t="shared" si="13"/>
        <v>92</v>
      </c>
      <c r="V28" s="128">
        <f t="shared" si="14"/>
        <v>3</v>
      </c>
    </row>
    <row r="29" spans="1:22" ht="12.75">
      <c r="A29" s="407"/>
      <c r="B29" s="37" t="s">
        <v>63</v>
      </c>
      <c r="C29" s="18"/>
      <c r="D29" s="18"/>
      <c r="E29" s="195"/>
      <c r="F29" s="195"/>
      <c r="G29" s="121"/>
      <c r="H29" s="121"/>
      <c r="I29" s="18"/>
      <c r="J29" s="18"/>
      <c r="K29" s="18">
        <f>l_artistico!L40</f>
        <v>96</v>
      </c>
      <c r="L29" s="18">
        <f>l_artistico!M40</f>
        <v>4</v>
      </c>
      <c r="M29" s="18">
        <f>l_artistico!N40</f>
        <v>54</v>
      </c>
      <c r="N29" s="18">
        <f>l_artistico!O40</f>
        <v>2</v>
      </c>
      <c r="O29" s="18">
        <f>l_artistico!P40</f>
        <v>0</v>
      </c>
      <c r="P29" s="18">
        <f>l_artistico!Q40</f>
        <v>0</v>
      </c>
      <c r="Q29" s="18">
        <f t="shared" si="11"/>
        <v>150</v>
      </c>
      <c r="R29" s="18">
        <f t="shared" si="12"/>
        <v>6</v>
      </c>
      <c r="S29" s="195">
        <f>l_artistico!T40</f>
        <v>55</v>
      </c>
      <c r="T29" s="195">
        <f>l_artistico!U40</f>
        <v>2</v>
      </c>
      <c r="U29" s="121">
        <f t="shared" si="13"/>
        <v>95</v>
      </c>
      <c r="V29" s="128">
        <f t="shared" si="14"/>
        <v>4</v>
      </c>
    </row>
    <row r="30" spans="1:22" ht="12.75">
      <c r="A30" s="407"/>
      <c r="B30" s="35" t="s">
        <v>64</v>
      </c>
      <c r="C30" s="18"/>
      <c r="D30" s="18"/>
      <c r="E30" s="195"/>
      <c r="F30" s="195"/>
      <c r="G30" s="121"/>
      <c r="H30" s="121"/>
      <c r="I30" s="18"/>
      <c r="J30" s="18"/>
      <c r="K30" s="18">
        <f>l_artistico!L44</f>
        <v>199</v>
      </c>
      <c r="L30" s="18">
        <f>l_artistico!M44</f>
        <v>8</v>
      </c>
      <c r="M30" s="18">
        <f>l_artistico!N44</f>
        <v>150</v>
      </c>
      <c r="N30" s="18">
        <f>l_artistico!O44</f>
        <v>7</v>
      </c>
      <c r="O30" s="18">
        <f>l_artistico!P44</f>
        <v>0</v>
      </c>
      <c r="P30" s="18">
        <f>l_artistico!Q44</f>
        <v>0</v>
      </c>
      <c r="Q30" s="18">
        <f t="shared" si="11"/>
        <v>349</v>
      </c>
      <c r="R30" s="18">
        <f t="shared" si="12"/>
        <v>15</v>
      </c>
      <c r="S30" s="195">
        <f>l_artistico!T44</f>
        <v>174</v>
      </c>
      <c r="T30" s="195">
        <f>l_artistico!U44</f>
        <v>7</v>
      </c>
      <c r="U30" s="121">
        <f t="shared" si="13"/>
        <v>175</v>
      </c>
      <c r="V30" s="128">
        <f t="shared" si="14"/>
        <v>8</v>
      </c>
    </row>
    <row r="31" spans="1:22" ht="12.75">
      <c r="A31" s="407"/>
      <c r="B31" s="36" t="s">
        <v>65</v>
      </c>
      <c r="C31" s="18"/>
      <c r="D31" s="18"/>
      <c r="E31" s="195"/>
      <c r="F31" s="195"/>
      <c r="G31" s="121"/>
      <c r="H31" s="121"/>
      <c r="I31" s="18"/>
      <c r="J31" s="18"/>
      <c r="K31" s="18">
        <f>l_artistico!L46</f>
        <v>22</v>
      </c>
      <c r="L31" s="18">
        <f>l_artistico!M46</f>
        <v>1</v>
      </c>
      <c r="M31" s="18">
        <f>l_artistico!N46</f>
        <v>19</v>
      </c>
      <c r="N31" s="18">
        <f>l_artistico!O46</f>
        <v>1</v>
      </c>
      <c r="O31" s="18">
        <f>l_artistico!P46</f>
        <v>0</v>
      </c>
      <c r="P31" s="18">
        <f>l_artistico!Q46</f>
        <v>0</v>
      </c>
      <c r="Q31" s="18">
        <f t="shared" si="11"/>
        <v>41</v>
      </c>
      <c r="R31" s="18">
        <f t="shared" si="12"/>
        <v>2</v>
      </c>
      <c r="S31" s="195">
        <f>l_artistico!T46</f>
        <v>21</v>
      </c>
      <c r="T31" s="195">
        <f>l_artistico!U46</f>
        <v>1</v>
      </c>
      <c r="U31" s="121">
        <f t="shared" si="13"/>
        <v>20</v>
      </c>
      <c r="V31" s="128">
        <f t="shared" si="14"/>
        <v>1</v>
      </c>
    </row>
    <row r="32" spans="1:22" ht="12.75">
      <c r="A32" s="407"/>
      <c r="B32" s="36" t="s">
        <v>66</v>
      </c>
      <c r="C32" s="18"/>
      <c r="D32" s="18"/>
      <c r="E32" s="195"/>
      <c r="F32" s="195"/>
      <c r="G32" s="121"/>
      <c r="H32" s="121"/>
      <c r="I32" s="18"/>
      <c r="J32" s="18"/>
      <c r="K32" s="18">
        <f>l_artistico!L49</f>
        <v>25</v>
      </c>
      <c r="L32" s="18">
        <f>l_artistico!M49</f>
        <v>1</v>
      </c>
      <c r="M32" s="18">
        <f>l_artistico!N49</f>
        <v>24</v>
      </c>
      <c r="N32" s="18">
        <f>l_artistico!O49</f>
        <v>1</v>
      </c>
      <c r="O32" s="18">
        <f>l_artistico!P49</f>
        <v>0</v>
      </c>
      <c r="P32" s="18">
        <f>l_artistico!Q49</f>
        <v>0</v>
      </c>
      <c r="Q32" s="18">
        <f t="shared" si="11"/>
        <v>49</v>
      </c>
      <c r="R32" s="18">
        <f t="shared" si="12"/>
        <v>2</v>
      </c>
      <c r="S32" s="195">
        <f>l_artistico!T49</f>
        <v>25</v>
      </c>
      <c r="T32" s="195">
        <f>l_artistico!U49</f>
        <v>1</v>
      </c>
      <c r="U32" s="121">
        <f t="shared" si="13"/>
        <v>24</v>
      </c>
      <c r="V32" s="128">
        <f t="shared" si="14"/>
        <v>1</v>
      </c>
    </row>
    <row r="33" spans="1:22" s="154" customFormat="1" ht="12.75">
      <c r="A33" s="407"/>
      <c r="B33" s="156" t="s">
        <v>4</v>
      </c>
      <c r="C33" s="151">
        <f>SUM(C24:C32)</f>
        <v>850</v>
      </c>
      <c r="D33" s="151">
        <f aca="true" t="shared" si="15" ref="D33:T33">SUM(D24:D32)</f>
        <v>34</v>
      </c>
      <c r="E33" s="196">
        <f t="shared" si="15"/>
        <v>860</v>
      </c>
      <c r="F33" s="196">
        <f t="shared" si="15"/>
        <v>36</v>
      </c>
      <c r="G33" s="123">
        <f t="shared" si="15"/>
        <v>-10</v>
      </c>
      <c r="H33" s="123">
        <f t="shared" si="15"/>
        <v>-2</v>
      </c>
      <c r="I33" s="151">
        <f t="shared" si="15"/>
        <v>739</v>
      </c>
      <c r="J33" s="151">
        <f t="shared" si="15"/>
        <v>33</v>
      </c>
      <c r="K33" s="151">
        <f t="shared" si="15"/>
        <v>688</v>
      </c>
      <c r="L33" s="151">
        <f t="shared" si="15"/>
        <v>29</v>
      </c>
      <c r="M33" s="151">
        <f t="shared" si="15"/>
        <v>554</v>
      </c>
      <c r="N33" s="151">
        <f t="shared" si="15"/>
        <v>25</v>
      </c>
      <c r="O33" s="151">
        <f t="shared" si="15"/>
        <v>468</v>
      </c>
      <c r="P33" s="151">
        <f t="shared" si="15"/>
        <v>23</v>
      </c>
      <c r="Q33" s="151">
        <f t="shared" si="15"/>
        <v>3299</v>
      </c>
      <c r="R33" s="151">
        <f t="shared" si="15"/>
        <v>144</v>
      </c>
      <c r="S33" s="196">
        <f t="shared" si="15"/>
        <v>3105</v>
      </c>
      <c r="T33" s="196">
        <f t="shared" si="15"/>
        <v>141</v>
      </c>
      <c r="U33" s="123">
        <f t="shared" si="13"/>
        <v>194</v>
      </c>
      <c r="V33" s="129">
        <f t="shared" si="14"/>
        <v>3</v>
      </c>
    </row>
    <row r="34" spans="1:22" ht="12.75">
      <c r="A34" s="407" t="s">
        <v>67</v>
      </c>
      <c r="B34" s="34" t="s">
        <v>73</v>
      </c>
      <c r="C34" s="43">
        <f>l_scienze_umane!B19</f>
        <v>881</v>
      </c>
      <c r="D34" s="43">
        <f>l_scienze_umane!C19</f>
        <v>34</v>
      </c>
      <c r="E34" s="194">
        <f>l_scienze_umane!D19</f>
        <v>968</v>
      </c>
      <c r="F34" s="194">
        <f>l_scienze_umane!E19</f>
        <v>39</v>
      </c>
      <c r="G34" s="120">
        <f>l_scienze_umane!F19</f>
        <v>-87</v>
      </c>
      <c r="H34" s="120">
        <f>l_scienze_umane!G19</f>
        <v>-5</v>
      </c>
      <c r="I34" s="43">
        <f>l_scienze_umane!H19</f>
        <v>819</v>
      </c>
      <c r="J34" s="43">
        <f>l_scienze_umane!I19</f>
        <v>38</v>
      </c>
      <c r="K34" s="43">
        <f>l_scienze_umane!M19</f>
        <v>752</v>
      </c>
      <c r="L34" s="43">
        <f>l_scienze_umane!N19</f>
        <v>32</v>
      </c>
      <c r="M34" s="43">
        <f>l_scienze_umane!O19</f>
        <v>569</v>
      </c>
      <c r="N34" s="43">
        <f>l_scienze_umane!P19</f>
        <v>26</v>
      </c>
      <c r="O34" s="43">
        <f>l_scienze_umane!Q19</f>
        <v>936</v>
      </c>
      <c r="P34" s="43">
        <f>l_scienze_umane!R19</f>
        <v>47</v>
      </c>
      <c r="Q34" s="43">
        <f>C34+I34+K34+M34+O34</f>
        <v>3957</v>
      </c>
      <c r="R34" s="43">
        <f>D34+J34+L34+N34+P34</f>
        <v>177</v>
      </c>
      <c r="S34" s="194">
        <f>l_scienze_umane!U19+l_scienze_umane!J19+l_scienze_umane!D19</f>
        <v>4398</v>
      </c>
      <c r="T34" s="194">
        <f>l_scienze_umane!V19+l_scienze_umane!K19+l_scienze_umane!E19</f>
        <v>196</v>
      </c>
      <c r="U34" s="120">
        <f aca="true" t="shared" si="16" ref="U34:V36">Q34-S34</f>
        <v>-441</v>
      </c>
      <c r="V34" s="127">
        <f t="shared" si="16"/>
        <v>-19</v>
      </c>
    </row>
    <row r="35" spans="1:22" ht="12.75">
      <c r="A35" s="407"/>
      <c r="B35" s="35" t="s">
        <v>74</v>
      </c>
      <c r="C35" s="18">
        <f>l_scienze_umane_opzione_es!B17</f>
        <v>407</v>
      </c>
      <c r="D35" s="18">
        <f>l_scienze_umane_opzione_es!C17</f>
        <v>16</v>
      </c>
      <c r="E35" s="195">
        <f>l_scienze_umane_opzione_es!D17</f>
        <v>411</v>
      </c>
      <c r="F35" s="195">
        <f>l_scienze_umane_opzione_es!E17</f>
        <v>15</v>
      </c>
      <c r="G35" s="121">
        <f>l_scienze_umane_opzione_es!F17</f>
        <v>-4</v>
      </c>
      <c r="H35" s="121">
        <f>l_scienze_umane_opzione_es!G17</f>
        <v>1</v>
      </c>
      <c r="I35" s="18">
        <f>l_scienze_umane_opzione_es!H17</f>
        <v>373</v>
      </c>
      <c r="J35" s="18">
        <f>l_scienze_umane_opzione_es!I17</f>
        <v>15</v>
      </c>
      <c r="K35" s="18">
        <f>l_scienze_umane_opzione_es!M17</f>
        <v>506</v>
      </c>
      <c r="L35" s="18">
        <f>l_scienze_umane_opzione_es!N17</f>
        <v>21</v>
      </c>
      <c r="M35" s="18">
        <f>l_scienze_umane_opzione_es!O17</f>
        <v>436</v>
      </c>
      <c r="N35" s="18">
        <f>l_scienze_umane_opzione_es!P17</f>
        <v>20</v>
      </c>
      <c r="O35" s="18">
        <f>l_scienze_umane_opzione_es!Q17</f>
        <v>0</v>
      </c>
      <c r="P35" s="18">
        <f>l_scienze_umane_opzione_es!R17</f>
        <v>0</v>
      </c>
      <c r="Q35" s="18">
        <f>C35+I35+K35+M35+O35</f>
        <v>1722</v>
      </c>
      <c r="R35" s="18">
        <f>D35+J35+L35+N35+P35</f>
        <v>72</v>
      </c>
      <c r="S35" s="195">
        <f>l_scienze_umane_opzione_es!U17+l_scienze_umane_opzione_es!J17+l_scienze_umane_opzione_es!D17</f>
        <v>1401</v>
      </c>
      <c r="T35" s="195">
        <f>l_scienze_umane_opzione_es!V17+l_scienze_umane_opzione_es!K17+l_scienze_umane_opzione_es!E17</f>
        <v>58</v>
      </c>
      <c r="U35" s="121">
        <f t="shared" si="16"/>
        <v>321</v>
      </c>
      <c r="V35" s="128">
        <f t="shared" si="16"/>
        <v>14</v>
      </c>
    </row>
    <row r="36" spans="1:22" s="154" customFormat="1" ht="12.75">
      <c r="A36" s="407"/>
      <c r="B36" s="156" t="s">
        <v>4</v>
      </c>
      <c r="C36" s="151">
        <f>SUM(C34:C35)</f>
        <v>1288</v>
      </c>
      <c r="D36" s="151">
        <f aca="true" t="shared" si="17" ref="D36:T36">SUM(D34:D35)</f>
        <v>50</v>
      </c>
      <c r="E36" s="196">
        <f t="shared" si="17"/>
        <v>1379</v>
      </c>
      <c r="F36" s="196">
        <f t="shared" si="17"/>
        <v>54</v>
      </c>
      <c r="G36" s="123">
        <f t="shared" si="17"/>
        <v>-91</v>
      </c>
      <c r="H36" s="123">
        <f t="shared" si="17"/>
        <v>-4</v>
      </c>
      <c r="I36" s="151">
        <f t="shared" si="17"/>
        <v>1192</v>
      </c>
      <c r="J36" s="151">
        <f t="shared" si="17"/>
        <v>53</v>
      </c>
      <c r="K36" s="151">
        <f t="shared" si="17"/>
        <v>1258</v>
      </c>
      <c r="L36" s="151">
        <f t="shared" si="17"/>
        <v>53</v>
      </c>
      <c r="M36" s="151">
        <f t="shared" si="17"/>
        <v>1005</v>
      </c>
      <c r="N36" s="151">
        <f t="shared" si="17"/>
        <v>46</v>
      </c>
      <c r="O36" s="151">
        <f t="shared" si="17"/>
        <v>936</v>
      </c>
      <c r="P36" s="151">
        <f t="shared" si="17"/>
        <v>47</v>
      </c>
      <c r="Q36" s="151">
        <f t="shared" si="17"/>
        <v>5679</v>
      </c>
      <c r="R36" s="151">
        <f t="shared" si="17"/>
        <v>249</v>
      </c>
      <c r="S36" s="196">
        <f t="shared" si="17"/>
        <v>5799</v>
      </c>
      <c r="T36" s="196">
        <f t="shared" si="17"/>
        <v>254</v>
      </c>
      <c r="U36" s="123">
        <f t="shared" si="16"/>
        <v>-120</v>
      </c>
      <c r="V36" s="129">
        <f t="shared" si="16"/>
        <v>-5</v>
      </c>
    </row>
    <row r="37" spans="7:22" ht="12.75">
      <c r="G37" s="125"/>
      <c r="H37" s="125"/>
      <c r="U37" s="125"/>
      <c r="V37" s="125"/>
    </row>
    <row r="38" spans="1:22" s="261" customFormat="1" ht="11.25">
      <c r="A38" s="408" t="s">
        <v>349</v>
      </c>
      <c r="B38" s="409"/>
      <c r="C38" s="353">
        <f aca="true" t="shared" si="18" ref="C38:V38">C13+C16+C20+C23+C33+C36</f>
        <v>9497</v>
      </c>
      <c r="D38" s="258">
        <f t="shared" si="18"/>
        <v>368</v>
      </c>
      <c r="E38" s="259">
        <f t="shared" si="18"/>
        <v>9727</v>
      </c>
      <c r="F38" s="259">
        <f t="shared" si="18"/>
        <v>383</v>
      </c>
      <c r="G38" s="124">
        <f t="shared" si="18"/>
        <v>-230</v>
      </c>
      <c r="H38" s="124">
        <f t="shared" si="18"/>
        <v>-15</v>
      </c>
      <c r="I38" s="277">
        <f t="shared" si="18"/>
        <v>8598</v>
      </c>
      <c r="J38" s="258">
        <f t="shared" si="18"/>
        <v>371</v>
      </c>
      <c r="K38" s="258">
        <f t="shared" si="18"/>
        <v>8287</v>
      </c>
      <c r="L38" s="258">
        <f t="shared" si="18"/>
        <v>348</v>
      </c>
      <c r="M38" s="258">
        <f t="shared" si="18"/>
        <v>7448</v>
      </c>
      <c r="N38" s="258">
        <f t="shared" si="18"/>
        <v>332</v>
      </c>
      <c r="O38" s="258">
        <f t="shared" si="18"/>
        <v>6921</v>
      </c>
      <c r="P38" s="258">
        <f t="shared" si="18"/>
        <v>330</v>
      </c>
      <c r="Q38" s="258">
        <f t="shared" si="18"/>
        <v>40751</v>
      </c>
      <c r="R38" s="258">
        <f t="shared" si="18"/>
        <v>1749</v>
      </c>
      <c r="S38" s="262">
        <f t="shared" si="18"/>
        <v>40606</v>
      </c>
      <c r="T38" s="278">
        <f t="shared" si="18"/>
        <v>1755</v>
      </c>
      <c r="U38" s="260">
        <f t="shared" si="18"/>
        <v>145</v>
      </c>
      <c r="V38" s="130">
        <f t="shared" si="18"/>
        <v>-6</v>
      </c>
    </row>
    <row r="42" spans="1:22" ht="12.75">
      <c r="A42" s="407" t="s">
        <v>328</v>
      </c>
      <c r="B42" s="40" t="s">
        <v>283</v>
      </c>
      <c r="C42" s="43">
        <f>l_artistico_serale!B10</f>
        <v>79</v>
      </c>
      <c r="D42" s="43">
        <f>l_artistico_serale!C10</f>
        <v>3</v>
      </c>
      <c r="E42" s="194">
        <f>l_artistico_serale!D10</f>
        <v>60</v>
      </c>
      <c r="F42" s="194">
        <f>l_artistico_serale!E10</f>
        <v>2</v>
      </c>
      <c r="G42" s="120">
        <f>l_artistico_serale!F10</f>
        <v>19</v>
      </c>
      <c r="H42" s="120">
        <f>l_artistico_serale!G10</f>
        <v>1</v>
      </c>
      <c r="I42" s="43">
        <f>l_artistico_serale!H10</f>
        <v>44</v>
      </c>
      <c r="J42" s="43">
        <f>l_artistico_serale!I10</f>
        <v>2</v>
      </c>
      <c r="K42" s="43"/>
      <c r="L42" s="43"/>
      <c r="M42" s="43"/>
      <c r="N42" s="43"/>
      <c r="O42" s="43"/>
      <c r="P42" s="43"/>
      <c r="Q42" s="43">
        <f aca="true" t="shared" si="19" ref="Q42:R44">C42+I42+K42+M42+O42</f>
        <v>123</v>
      </c>
      <c r="R42" s="43">
        <f t="shared" si="19"/>
        <v>5</v>
      </c>
      <c r="S42" s="194">
        <f>l_artistico_serale!D10+l_artistico_serale!J10</f>
        <v>100</v>
      </c>
      <c r="T42" s="194">
        <f>l_artistico_serale!E10+l_artistico_serale!K10</f>
        <v>4</v>
      </c>
      <c r="U42" s="120">
        <f aca="true" t="shared" si="20" ref="U42:V44">Q42-S42</f>
        <v>23</v>
      </c>
      <c r="V42" s="127">
        <f t="shared" si="20"/>
        <v>1</v>
      </c>
    </row>
    <row r="43" spans="1:22" ht="12.75">
      <c r="A43" s="407"/>
      <c r="B43" s="42" t="s">
        <v>285</v>
      </c>
      <c r="C43" s="116"/>
      <c r="D43" s="116"/>
      <c r="E43" s="243"/>
      <c r="F43" s="243"/>
      <c r="G43" s="244"/>
      <c r="H43" s="244"/>
      <c r="I43" s="116"/>
      <c r="J43" s="116"/>
      <c r="K43" s="116">
        <f>l_artistico_serale!L16</f>
        <v>40</v>
      </c>
      <c r="L43" s="116">
        <f>l_artistico_serale!M16</f>
        <v>2</v>
      </c>
      <c r="M43" s="116">
        <f>l_artistico_serale!N16</f>
        <v>36</v>
      </c>
      <c r="N43" s="116">
        <f>l_artistico_serale!O16</f>
        <v>1</v>
      </c>
      <c r="O43" s="116">
        <f>l_artistico_serale!P16</f>
        <v>0</v>
      </c>
      <c r="P43" s="116">
        <f>l_artistico_serale!Q16</f>
        <v>0</v>
      </c>
      <c r="Q43" s="116">
        <f t="shared" si="19"/>
        <v>76</v>
      </c>
      <c r="R43" s="116">
        <f t="shared" si="19"/>
        <v>3</v>
      </c>
      <c r="S43" s="243">
        <f>l_artistico_serale!T16</f>
        <v>64</v>
      </c>
      <c r="T43" s="243">
        <f>l_artistico_serale!U16</f>
        <v>3</v>
      </c>
      <c r="U43" s="244">
        <f t="shared" si="20"/>
        <v>12</v>
      </c>
      <c r="V43" s="245">
        <f t="shared" si="20"/>
        <v>0</v>
      </c>
    </row>
    <row r="44" spans="1:22" ht="12.75">
      <c r="A44" s="407"/>
      <c r="B44" s="36" t="s">
        <v>329</v>
      </c>
      <c r="C44" s="270">
        <f>l_scienze_umane_serale!B10</f>
        <v>0</v>
      </c>
      <c r="D44" s="270">
        <f>l_scienze_umane_serale!C10</f>
        <v>0</v>
      </c>
      <c r="E44" s="271">
        <f>l_scienze_umane_serale!D10</f>
        <v>0</v>
      </c>
      <c r="F44" s="271">
        <f>l_scienze_umane_serale!E10</f>
        <v>0</v>
      </c>
      <c r="G44" s="267">
        <f>l_scienze_umane_serale!F10</f>
        <v>0</v>
      </c>
      <c r="H44" s="267">
        <f>l_scienze_umane_serale!G10</f>
        <v>0</v>
      </c>
      <c r="I44" s="270">
        <f>l_scienze_umane_serale!H10</f>
        <v>0</v>
      </c>
      <c r="J44" s="270">
        <f>l_scienze_umane_serale!I10</f>
        <v>0</v>
      </c>
      <c r="K44" s="270">
        <f>l_scienze_umane_serale!M10</f>
        <v>30</v>
      </c>
      <c r="L44" s="270">
        <f>l_scienze_umane_serale!N10</f>
        <v>1</v>
      </c>
      <c r="M44" s="270">
        <f>l_scienze_umane_serale!O10</f>
        <v>45</v>
      </c>
      <c r="N44" s="270">
        <f>l_scienze_umane_serale!P10</f>
        <v>1</v>
      </c>
      <c r="O44" s="270">
        <f>l_scienze_umane_serale!Q10</f>
        <v>74</v>
      </c>
      <c r="P44" s="270">
        <f>l_scienze_umane_serale!R10</f>
        <v>2</v>
      </c>
      <c r="Q44" s="116">
        <f t="shared" si="19"/>
        <v>149</v>
      </c>
      <c r="R44" s="116">
        <f t="shared" si="19"/>
        <v>4</v>
      </c>
      <c r="S44" s="271">
        <f>l_scienze_umane_serale!D10+l_scienze_umane_serale!J10+l_scienze_umane_serale!U10</f>
        <v>169</v>
      </c>
      <c r="T44" s="271">
        <f>l_scienze_umane_serale!E10+l_scienze_umane_serale!K10+l_scienze_umane_serale!V10</f>
        <v>5</v>
      </c>
      <c r="U44" s="244">
        <f t="shared" si="20"/>
        <v>-20</v>
      </c>
      <c r="V44" s="245">
        <f t="shared" si="20"/>
        <v>-1</v>
      </c>
    </row>
    <row r="45" spans="1:22" s="154" customFormat="1" ht="12.75">
      <c r="A45" s="407"/>
      <c r="B45" s="156" t="s">
        <v>305</v>
      </c>
      <c r="C45" s="151">
        <f aca="true" t="shared" si="21" ref="C45:V45">SUM(C42:C44)</f>
        <v>79</v>
      </c>
      <c r="D45" s="151">
        <f t="shared" si="21"/>
        <v>3</v>
      </c>
      <c r="E45" s="196">
        <f t="shared" si="21"/>
        <v>60</v>
      </c>
      <c r="F45" s="196">
        <f t="shared" si="21"/>
        <v>2</v>
      </c>
      <c r="G45" s="123">
        <f t="shared" si="21"/>
        <v>19</v>
      </c>
      <c r="H45" s="123">
        <f t="shared" si="21"/>
        <v>1</v>
      </c>
      <c r="I45" s="151">
        <f t="shared" si="21"/>
        <v>44</v>
      </c>
      <c r="J45" s="151">
        <f t="shared" si="21"/>
        <v>2</v>
      </c>
      <c r="K45" s="151">
        <f t="shared" si="21"/>
        <v>70</v>
      </c>
      <c r="L45" s="151">
        <f t="shared" si="21"/>
        <v>3</v>
      </c>
      <c r="M45" s="151">
        <f t="shared" si="21"/>
        <v>81</v>
      </c>
      <c r="N45" s="151">
        <f t="shared" si="21"/>
        <v>2</v>
      </c>
      <c r="O45" s="151">
        <f t="shared" si="21"/>
        <v>74</v>
      </c>
      <c r="P45" s="151">
        <f t="shared" si="21"/>
        <v>2</v>
      </c>
      <c r="Q45" s="151">
        <f t="shared" si="21"/>
        <v>348</v>
      </c>
      <c r="R45" s="151">
        <f t="shared" si="21"/>
        <v>12</v>
      </c>
      <c r="S45" s="196">
        <f t="shared" si="21"/>
        <v>333</v>
      </c>
      <c r="T45" s="196">
        <f t="shared" si="21"/>
        <v>12</v>
      </c>
      <c r="U45" s="123">
        <f t="shared" si="21"/>
        <v>15</v>
      </c>
      <c r="V45" s="129">
        <f t="shared" si="21"/>
        <v>0</v>
      </c>
    </row>
  </sheetData>
  <mergeCells count="21">
    <mergeCell ref="A14:A16"/>
    <mergeCell ref="A24:A33"/>
    <mergeCell ref="A21:A23"/>
    <mergeCell ref="G5:H5"/>
    <mergeCell ref="A17:A20"/>
    <mergeCell ref="I5:J5"/>
    <mergeCell ref="A7:A13"/>
    <mergeCell ref="C5:D5"/>
    <mergeCell ref="E5:F5"/>
    <mergeCell ref="A5:A6"/>
    <mergeCell ref="B5:B6"/>
    <mergeCell ref="A42:A45"/>
    <mergeCell ref="A38:B38"/>
    <mergeCell ref="A1:V1"/>
    <mergeCell ref="A34:A36"/>
    <mergeCell ref="S5:T5"/>
    <mergeCell ref="U5:V5"/>
    <mergeCell ref="K5:L5"/>
    <mergeCell ref="M5:N5"/>
    <mergeCell ref="O5:P5"/>
    <mergeCell ref="Q5:R5"/>
  </mergeCells>
  <printOptions/>
  <pageMargins left="0.51" right="0.16" top="0.33" bottom="0.31" header="0.17" footer="0.17"/>
  <pageSetup horizontalDpi="600" verticalDpi="600" orientation="landscape" paperSize="8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="115" zoomScaleNormal="115" workbookViewId="0" topLeftCell="A4">
      <selection activeCell="R31" activeCellId="2" sqref="B17 H17 R31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8.140625" style="0" hidden="1" customWidth="1"/>
    <col min="11" max="11" width="5.42187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8" t="s">
        <v>127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300</v>
      </c>
      <c r="B8" s="50">
        <v>276</v>
      </c>
      <c r="C8" s="50">
        <v>12</v>
      </c>
      <c r="D8" s="49">
        <v>273</v>
      </c>
      <c r="E8" s="49">
        <v>11</v>
      </c>
      <c r="F8" s="119">
        <f aca="true" t="shared" si="0" ref="F8:G12">B8-D8</f>
        <v>3</v>
      </c>
      <c r="G8" s="119">
        <f t="shared" si="0"/>
        <v>1</v>
      </c>
      <c r="H8" s="50">
        <v>175</v>
      </c>
      <c r="I8" s="50">
        <v>9</v>
      </c>
      <c r="J8" s="60">
        <v>149</v>
      </c>
      <c r="K8" s="60">
        <v>7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386</v>
      </c>
      <c r="B9" s="48">
        <v>74</v>
      </c>
      <c r="C9" s="48">
        <v>3</v>
      </c>
      <c r="D9" s="49">
        <v>33</v>
      </c>
      <c r="E9" s="49">
        <v>1</v>
      </c>
      <c r="F9" s="119">
        <f t="shared" si="0"/>
        <v>41</v>
      </c>
      <c r="G9" s="119">
        <f t="shared" si="0"/>
        <v>2</v>
      </c>
      <c r="H9" s="50">
        <v>47</v>
      </c>
      <c r="I9" s="50">
        <v>2</v>
      </c>
      <c r="J9" s="60">
        <v>55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322</v>
      </c>
      <c r="B10" s="48">
        <v>9</v>
      </c>
      <c r="C10" s="48">
        <v>1</v>
      </c>
      <c r="D10" s="49">
        <v>8</v>
      </c>
      <c r="E10" s="49">
        <v>1</v>
      </c>
      <c r="F10" s="119">
        <f t="shared" si="0"/>
        <v>1</v>
      </c>
      <c r="G10" s="119">
        <f t="shared" si="0"/>
        <v>0</v>
      </c>
      <c r="H10" s="50">
        <v>6</v>
      </c>
      <c r="I10" s="50">
        <v>1</v>
      </c>
      <c r="J10" s="60">
        <v>5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324</v>
      </c>
      <c r="B11" s="48">
        <v>56</v>
      </c>
      <c r="C11" s="48">
        <v>2</v>
      </c>
      <c r="D11" s="49">
        <v>56</v>
      </c>
      <c r="E11" s="49">
        <v>2</v>
      </c>
      <c r="F11" s="119">
        <f t="shared" si="0"/>
        <v>0</v>
      </c>
      <c r="G11" s="119">
        <f t="shared" si="0"/>
        <v>0</v>
      </c>
      <c r="H11" s="50">
        <v>31</v>
      </c>
      <c r="I11" s="50">
        <v>2</v>
      </c>
      <c r="J11" s="60">
        <v>29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345</v>
      </c>
      <c r="B12" s="48">
        <v>71</v>
      </c>
      <c r="C12" s="48">
        <v>3</v>
      </c>
      <c r="D12" s="49">
        <v>92</v>
      </c>
      <c r="E12" s="49">
        <v>3</v>
      </c>
      <c r="F12" s="119">
        <f t="shared" si="0"/>
        <v>-21</v>
      </c>
      <c r="G12" s="119">
        <f t="shared" si="0"/>
        <v>0</v>
      </c>
      <c r="H12" s="50">
        <v>68</v>
      </c>
      <c r="I12" s="50">
        <v>3</v>
      </c>
      <c r="J12" s="60">
        <v>64</v>
      </c>
      <c r="K12" s="60">
        <v>3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360</v>
      </c>
      <c r="B13" s="48">
        <v>21</v>
      </c>
      <c r="C13" s="48">
        <v>1</v>
      </c>
      <c r="D13" s="49">
        <v>22</v>
      </c>
      <c r="E13" s="49">
        <v>1</v>
      </c>
      <c r="F13" s="119">
        <f aca="true" t="shared" si="1" ref="F13:G16">B13-D13</f>
        <v>-1</v>
      </c>
      <c r="G13" s="119">
        <f t="shared" si="1"/>
        <v>0</v>
      </c>
      <c r="H13" s="50">
        <v>16</v>
      </c>
      <c r="I13" s="50">
        <v>1</v>
      </c>
      <c r="J13" s="60">
        <v>23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361</v>
      </c>
      <c r="B14" s="48">
        <v>82</v>
      </c>
      <c r="C14" s="48">
        <v>4</v>
      </c>
      <c r="D14" s="49">
        <v>84</v>
      </c>
      <c r="E14" s="49">
        <v>4</v>
      </c>
      <c r="F14" s="119">
        <f t="shared" si="1"/>
        <v>-2</v>
      </c>
      <c r="G14" s="119">
        <f t="shared" si="1"/>
        <v>0</v>
      </c>
      <c r="H14" s="50">
        <v>80</v>
      </c>
      <c r="I14" s="50">
        <v>4</v>
      </c>
      <c r="J14" s="60">
        <v>66</v>
      </c>
      <c r="K14" s="60">
        <v>3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366</v>
      </c>
      <c r="B15" s="48">
        <v>31</v>
      </c>
      <c r="C15" s="48">
        <v>1</v>
      </c>
      <c r="D15" s="49">
        <v>28</v>
      </c>
      <c r="E15" s="49">
        <v>1</v>
      </c>
      <c r="F15" s="119">
        <f t="shared" si="1"/>
        <v>3</v>
      </c>
      <c r="G15" s="119">
        <f t="shared" si="1"/>
        <v>0</v>
      </c>
      <c r="H15" s="50">
        <v>28</v>
      </c>
      <c r="I15" s="50">
        <v>1</v>
      </c>
      <c r="J15" s="60">
        <v>25</v>
      </c>
      <c r="K15" s="60">
        <v>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381</v>
      </c>
      <c r="B16" s="48">
        <v>54</v>
      </c>
      <c r="C16" s="48">
        <v>2</v>
      </c>
      <c r="D16" s="49">
        <v>63</v>
      </c>
      <c r="E16" s="49">
        <v>2</v>
      </c>
      <c r="F16" s="119">
        <f t="shared" si="1"/>
        <v>-9</v>
      </c>
      <c r="G16" s="119">
        <f t="shared" si="1"/>
        <v>0</v>
      </c>
      <c r="H16" s="50">
        <v>53</v>
      </c>
      <c r="I16" s="50">
        <v>2</v>
      </c>
      <c r="J16" s="60">
        <v>26</v>
      </c>
      <c r="K16" s="60">
        <v>1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s="168" customFormat="1" ht="12.75">
      <c r="A17" s="167" t="s">
        <v>4</v>
      </c>
      <c r="B17" s="159">
        <f aca="true" t="shared" si="2" ref="B17:I17">SUM(B8:B16)</f>
        <v>674</v>
      </c>
      <c r="C17" s="159">
        <f t="shared" si="2"/>
        <v>29</v>
      </c>
      <c r="D17" s="160">
        <f t="shared" si="2"/>
        <v>659</v>
      </c>
      <c r="E17" s="160">
        <f t="shared" si="2"/>
        <v>26</v>
      </c>
      <c r="F17" s="119">
        <f t="shared" si="2"/>
        <v>15</v>
      </c>
      <c r="G17" s="119">
        <f t="shared" si="2"/>
        <v>3</v>
      </c>
      <c r="H17" s="161">
        <f t="shared" si="2"/>
        <v>504</v>
      </c>
      <c r="I17" s="161">
        <f t="shared" si="2"/>
        <v>25</v>
      </c>
      <c r="J17" s="162">
        <f>SUM(J8:J16)</f>
        <v>442</v>
      </c>
      <c r="K17" s="162">
        <f>SUM(K8:K16)</f>
        <v>21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87"/>
      <c r="W17" s="187"/>
    </row>
    <row r="18" spans="1:23" ht="12.75">
      <c r="A18" s="84"/>
      <c r="B18" s="440" t="s">
        <v>182</v>
      </c>
      <c r="C18" s="440"/>
      <c r="D18" s="440"/>
      <c r="E18" s="440"/>
      <c r="F18" s="440"/>
      <c r="G18" s="440"/>
      <c r="H18" s="440"/>
      <c r="I18" s="441"/>
      <c r="J18" s="58"/>
      <c r="K18" s="58"/>
      <c r="L18" s="438" t="s">
        <v>181</v>
      </c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</row>
    <row r="19" spans="1:23" ht="12.75">
      <c r="A19" s="85"/>
      <c r="B19" s="442"/>
      <c r="C19" s="442"/>
      <c r="D19" s="442"/>
      <c r="E19" s="442"/>
      <c r="F19" s="442"/>
      <c r="G19" s="442"/>
      <c r="H19" s="442"/>
      <c r="I19" s="443"/>
      <c r="J19" s="81"/>
      <c r="K19" s="81"/>
      <c r="L19" s="379" t="s">
        <v>30</v>
      </c>
      <c r="M19" s="380"/>
      <c r="N19" s="379" t="s">
        <v>31</v>
      </c>
      <c r="O19" s="380"/>
      <c r="P19" s="379" t="s">
        <v>32</v>
      </c>
      <c r="Q19" s="380"/>
      <c r="R19" s="414" t="s">
        <v>414</v>
      </c>
      <c r="S19" s="415"/>
      <c r="T19" s="416" t="s">
        <v>417</v>
      </c>
      <c r="U19" s="417"/>
      <c r="V19" s="402" t="s">
        <v>3</v>
      </c>
      <c r="W19" s="402"/>
    </row>
    <row r="20" spans="1:23" ht="12.75">
      <c r="A20" s="86"/>
      <c r="B20" s="444"/>
      <c r="C20" s="444"/>
      <c r="D20" s="444"/>
      <c r="E20" s="444"/>
      <c r="F20" s="444"/>
      <c r="G20" s="444"/>
      <c r="H20" s="444"/>
      <c r="I20" s="445"/>
      <c r="J20" s="83"/>
      <c r="K20" s="83"/>
      <c r="L20" s="6" t="s">
        <v>6</v>
      </c>
      <c r="M20" s="6" t="s">
        <v>5</v>
      </c>
      <c r="N20" s="6" t="s">
        <v>6</v>
      </c>
      <c r="O20" s="6" t="s">
        <v>5</v>
      </c>
      <c r="P20" s="6" t="s">
        <v>6</v>
      </c>
      <c r="Q20" s="6" t="s">
        <v>5</v>
      </c>
      <c r="R20" s="7" t="s">
        <v>6</v>
      </c>
      <c r="S20" s="7" t="s">
        <v>5</v>
      </c>
      <c r="T20" s="5" t="s">
        <v>6</v>
      </c>
      <c r="U20" s="5" t="s">
        <v>5</v>
      </c>
      <c r="V20" s="139" t="s">
        <v>6</v>
      </c>
      <c r="W20" s="139" t="s">
        <v>5</v>
      </c>
    </row>
    <row r="21" spans="1:23" ht="12.75">
      <c r="A21" s="8" t="s">
        <v>300</v>
      </c>
      <c r="B21" s="427" t="s">
        <v>99</v>
      </c>
      <c r="C21" s="428"/>
      <c r="D21" s="428"/>
      <c r="E21" s="428"/>
      <c r="F21" s="428"/>
      <c r="G21" s="428"/>
      <c r="H21" s="428"/>
      <c r="I21" s="429"/>
      <c r="J21" s="80"/>
      <c r="K21" s="80"/>
      <c r="L21" s="64">
        <v>108</v>
      </c>
      <c r="M21" s="64">
        <v>6</v>
      </c>
      <c r="N21" s="64">
        <v>114</v>
      </c>
      <c r="O21" s="64">
        <v>5</v>
      </c>
      <c r="P21" s="64">
        <v>98</v>
      </c>
      <c r="Q21" s="64">
        <v>5</v>
      </c>
      <c r="R21" s="65">
        <f>L21+N21+P21</f>
        <v>320</v>
      </c>
      <c r="S21" s="65">
        <f>M21+O21+Q21</f>
        <v>16</v>
      </c>
      <c r="T21" s="66">
        <v>314</v>
      </c>
      <c r="U21" s="66">
        <v>16</v>
      </c>
      <c r="V21" s="191">
        <f>R21-T21</f>
        <v>6</v>
      </c>
      <c r="W21" s="191">
        <f>S21-U21</f>
        <v>0</v>
      </c>
    </row>
    <row r="22" spans="1:23" ht="12.75">
      <c r="A22" s="10" t="s">
        <v>386</v>
      </c>
      <c r="B22" s="427"/>
      <c r="C22" s="428"/>
      <c r="D22" s="428"/>
      <c r="E22" s="428"/>
      <c r="F22" s="428"/>
      <c r="G22" s="428"/>
      <c r="H22" s="428"/>
      <c r="I22" s="429"/>
      <c r="J22" s="80"/>
      <c r="K22" s="80"/>
      <c r="L22" s="50">
        <v>66</v>
      </c>
      <c r="M22" s="50">
        <v>2</v>
      </c>
      <c r="N22" s="48">
        <v>58</v>
      </c>
      <c r="O22" s="48">
        <v>3</v>
      </c>
      <c r="P22" s="48">
        <v>37</v>
      </c>
      <c r="Q22" s="48">
        <v>2</v>
      </c>
      <c r="R22" s="48">
        <f aca="true" t="shared" si="3" ref="R22:R30">L22+N22+P22</f>
        <v>161</v>
      </c>
      <c r="S22" s="48">
        <f aca="true" t="shared" si="4" ref="S22:S30">M22+O22+Q22</f>
        <v>7</v>
      </c>
      <c r="T22" s="49">
        <v>152</v>
      </c>
      <c r="U22" s="49">
        <v>6</v>
      </c>
      <c r="V22" s="119">
        <f aca="true" t="shared" si="5" ref="V22:V30">R22-T22</f>
        <v>9</v>
      </c>
      <c r="W22" s="119">
        <f aca="true" t="shared" si="6" ref="W22:W30">S22-U22</f>
        <v>1</v>
      </c>
    </row>
    <row r="23" spans="1:23" ht="12.75">
      <c r="A23" s="11" t="s">
        <v>322</v>
      </c>
      <c r="B23" s="427"/>
      <c r="C23" s="428"/>
      <c r="D23" s="428"/>
      <c r="E23" s="428"/>
      <c r="F23" s="428"/>
      <c r="G23" s="428"/>
      <c r="H23" s="428"/>
      <c r="I23" s="429"/>
      <c r="J23" s="80"/>
      <c r="K23" s="80"/>
      <c r="L23" s="50">
        <v>5</v>
      </c>
      <c r="M23" s="50">
        <v>1</v>
      </c>
      <c r="N23" s="48"/>
      <c r="O23" s="48"/>
      <c r="P23" s="48">
        <v>4</v>
      </c>
      <c r="Q23" s="48">
        <v>1</v>
      </c>
      <c r="R23" s="48">
        <f t="shared" si="3"/>
        <v>9</v>
      </c>
      <c r="S23" s="48">
        <f t="shared" si="4"/>
        <v>2</v>
      </c>
      <c r="T23" s="49">
        <v>15</v>
      </c>
      <c r="U23" s="49">
        <v>2</v>
      </c>
      <c r="V23" s="119">
        <f t="shared" si="5"/>
        <v>-6</v>
      </c>
      <c r="W23" s="119">
        <f t="shared" si="6"/>
        <v>0</v>
      </c>
    </row>
    <row r="24" spans="1:23" ht="12.75">
      <c r="A24" s="10" t="s">
        <v>324</v>
      </c>
      <c r="B24" s="427"/>
      <c r="C24" s="428"/>
      <c r="D24" s="428"/>
      <c r="E24" s="428"/>
      <c r="F24" s="428"/>
      <c r="G24" s="428"/>
      <c r="H24" s="428"/>
      <c r="I24" s="429"/>
      <c r="J24" s="80"/>
      <c r="K24" s="80"/>
      <c r="L24" s="50">
        <v>25</v>
      </c>
      <c r="M24" s="50">
        <v>1</v>
      </c>
      <c r="N24" s="48">
        <v>32</v>
      </c>
      <c r="O24" s="48">
        <v>2</v>
      </c>
      <c r="P24" s="48">
        <v>34</v>
      </c>
      <c r="Q24" s="48">
        <v>2</v>
      </c>
      <c r="R24" s="48">
        <f t="shared" si="3"/>
        <v>91</v>
      </c>
      <c r="S24" s="48">
        <f t="shared" si="4"/>
        <v>5</v>
      </c>
      <c r="T24" s="49">
        <v>108</v>
      </c>
      <c r="U24" s="49">
        <v>6</v>
      </c>
      <c r="V24" s="119">
        <f t="shared" si="5"/>
        <v>-17</v>
      </c>
      <c r="W24" s="119">
        <f t="shared" si="6"/>
        <v>-1</v>
      </c>
    </row>
    <row r="25" spans="1:23" ht="12.75">
      <c r="A25" s="10" t="s">
        <v>345</v>
      </c>
      <c r="B25" s="427"/>
      <c r="C25" s="428"/>
      <c r="D25" s="428"/>
      <c r="E25" s="428"/>
      <c r="F25" s="428"/>
      <c r="G25" s="428"/>
      <c r="H25" s="428"/>
      <c r="I25" s="429"/>
      <c r="J25" s="80"/>
      <c r="K25" s="80"/>
      <c r="L25" s="50">
        <v>62</v>
      </c>
      <c r="M25" s="50">
        <v>3</v>
      </c>
      <c r="N25" s="48">
        <v>99</v>
      </c>
      <c r="O25" s="48">
        <v>4</v>
      </c>
      <c r="P25" s="48">
        <v>53</v>
      </c>
      <c r="Q25" s="48">
        <v>3</v>
      </c>
      <c r="R25" s="48">
        <f t="shared" si="3"/>
        <v>214</v>
      </c>
      <c r="S25" s="48">
        <f t="shared" si="4"/>
        <v>10</v>
      </c>
      <c r="T25" s="49">
        <v>187</v>
      </c>
      <c r="U25" s="49">
        <v>10</v>
      </c>
      <c r="V25" s="119">
        <f t="shared" si="5"/>
        <v>27</v>
      </c>
      <c r="W25" s="119">
        <f t="shared" si="6"/>
        <v>0</v>
      </c>
    </row>
    <row r="26" spans="1:23" ht="12.75">
      <c r="A26" s="10" t="s">
        <v>353</v>
      </c>
      <c r="B26" s="427"/>
      <c r="C26" s="428"/>
      <c r="D26" s="428"/>
      <c r="E26" s="428"/>
      <c r="F26" s="428"/>
      <c r="G26" s="428"/>
      <c r="H26" s="428"/>
      <c r="I26" s="429"/>
      <c r="J26" s="80"/>
      <c r="K26" s="80"/>
      <c r="L26" s="50"/>
      <c r="M26" s="50"/>
      <c r="N26" s="48"/>
      <c r="O26" s="48"/>
      <c r="P26" s="48"/>
      <c r="Q26" s="48"/>
      <c r="R26" s="48">
        <f t="shared" si="3"/>
        <v>0</v>
      </c>
      <c r="S26" s="48">
        <f t="shared" si="4"/>
        <v>0</v>
      </c>
      <c r="T26" s="49">
        <v>13</v>
      </c>
      <c r="U26" s="49">
        <v>1</v>
      </c>
      <c r="V26" s="119">
        <f t="shared" si="5"/>
        <v>-13</v>
      </c>
      <c r="W26" s="119">
        <f t="shared" si="6"/>
        <v>-1</v>
      </c>
    </row>
    <row r="27" spans="1:23" ht="12.75">
      <c r="A27" s="10" t="s">
        <v>360</v>
      </c>
      <c r="B27" s="427"/>
      <c r="C27" s="428"/>
      <c r="D27" s="428"/>
      <c r="E27" s="428"/>
      <c r="F27" s="428"/>
      <c r="G27" s="428"/>
      <c r="H27" s="428"/>
      <c r="I27" s="429"/>
      <c r="J27" s="80"/>
      <c r="K27" s="80"/>
      <c r="L27" s="50">
        <v>16</v>
      </c>
      <c r="M27" s="50">
        <v>1</v>
      </c>
      <c r="N27" s="48">
        <v>27</v>
      </c>
      <c r="O27" s="48">
        <v>1</v>
      </c>
      <c r="P27" s="48">
        <v>14</v>
      </c>
      <c r="Q27" s="48">
        <v>1</v>
      </c>
      <c r="R27" s="48">
        <f t="shared" si="3"/>
        <v>57</v>
      </c>
      <c r="S27" s="48">
        <f t="shared" si="4"/>
        <v>3</v>
      </c>
      <c r="T27" s="49">
        <v>70</v>
      </c>
      <c r="U27" s="49">
        <v>4</v>
      </c>
      <c r="V27" s="119">
        <f t="shared" si="5"/>
        <v>-13</v>
      </c>
      <c r="W27" s="119">
        <f t="shared" si="6"/>
        <v>-1</v>
      </c>
    </row>
    <row r="28" spans="1:23" ht="12.75">
      <c r="A28" s="10" t="s">
        <v>361</v>
      </c>
      <c r="B28" s="427"/>
      <c r="C28" s="428"/>
      <c r="D28" s="428"/>
      <c r="E28" s="428"/>
      <c r="F28" s="428"/>
      <c r="G28" s="428"/>
      <c r="H28" s="428"/>
      <c r="I28" s="429"/>
      <c r="J28" s="80"/>
      <c r="K28" s="80"/>
      <c r="L28" s="50">
        <v>58</v>
      </c>
      <c r="M28" s="50">
        <v>2</v>
      </c>
      <c r="N28" s="48">
        <v>112</v>
      </c>
      <c r="O28" s="48">
        <v>6</v>
      </c>
      <c r="P28" s="48">
        <v>78</v>
      </c>
      <c r="Q28" s="48">
        <v>5</v>
      </c>
      <c r="R28" s="48">
        <f t="shared" si="3"/>
        <v>248</v>
      </c>
      <c r="S28" s="48">
        <f t="shared" si="4"/>
        <v>13</v>
      </c>
      <c r="T28" s="49">
        <v>260</v>
      </c>
      <c r="U28" s="49">
        <v>11</v>
      </c>
      <c r="V28" s="119">
        <f t="shared" si="5"/>
        <v>-12</v>
      </c>
      <c r="W28" s="119">
        <f t="shared" si="6"/>
        <v>2</v>
      </c>
    </row>
    <row r="29" spans="1:23" ht="12.75">
      <c r="A29" s="10" t="s">
        <v>366</v>
      </c>
      <c r="B29" s="427"/>
      <c r="C29" s="428"/>
      <c r="D29" s="428"/>
      <c r="E29" s="428"/>
      <c r="F29" s="428"/>
      <c r="G29" s="428"/>
      <c r="H29" s="428"/>
      <c r="I29" s="429"/>
      <c r="J29" s="80"/>
      <c r="K29" s="80"/>
      <c r="L29" s="50">
        <v>16</v>
      </c>
      <c r="M29" s="50">
        <v>1</v>
      </c>
      <c r="N29" s="48">
        <v>39</v>
      </c>
      <c r="O29" s="48">
        <v>2</v>
      </c>
      <c r="P29" s="48">
        <v>12</v>
      </c>
      <c r="Q29" s="48">
        <v>1</v>
      </c>
      <c r="R29" s="48">
        <f t="shared" si="3"/>
        <v>67</v>
      </c>
      <c r="S29" s="48">
        <f t="shared" si="4"/>
        <v>4</v>
      </c>
      <c r="T29" s="49">
        <v>74</v>
      </c>
      <c r="U29" s="49">
        <v>4</v>
      </c>
      <c r="V29" s="119">
        <f t="shared" si="5"/>
        <v>-7</v>
      </c>
      <c r="W29" s="119">
        <f t="shared" si="6"/>
        <v>0</v>
      </c>
    </row>
    <row r="30" spans="1:23" ht="12.75">
      <c r="A30" s="10" t="s">
        <v>381</v>
      </c>
      <c r="B30" s="427"/>
      <c r="C30" s="428"/>
      <c r="D30" s="428"/>
      <c r="E30" s="428"/>
      <c r="F30" s="428"/>
      <c r="G30" s="428"/>
      <c r="H30" s="428"/>
      <c r="I30" s="429"/>
      <c r="J30" s="80"/>
      <c r="K30" s="80"/>
      <c r="L30" s="50">
        <v>21</v>
      </c>
      <c r="M30" s="50">
        <v>1</v>
      </c>
      <c r="N30" s="48">
        <v>56</v>
      </c>
      <c r="O30" s="48">
        <v>2</v>
      </c>
      <c r="P30" s="48">
        <v>45</v>
      </c>
      <c r="Q30" s="48">
        <v>2</v>
      </c>
      <c r="R30" s="48">
        <f t="shared" si="3"/>
        <v>122</v>
      </c>
      <c r="S30" s="48">
        <f t="shared" si="4"/>
        <v>5</v>
      </c>
      <c r="T30" s="49">
        <v>134</v>
      </c>
      <c r="U30" s="49">
        <v>6</v>
      </c>
      <c r="V30" s="119">
        <f t="shared" si="5"/>
        <v>-12</v>
      </c>
      <c r="W30" s="119">
        <f t="shared" si="6"/>
        <v>-1</v>
      </c>
    </row>
    <row r="31" spans="1:23" s="168" customFormat="1" ht="12.75" customHeight="1">
      <c r="A31" s="426" t="s">
        <v>4</v>
      </c>
      <c r="B31" s="426"/>
      <c r="C31" s="426"/>
      <c r="D31" s="426"/>
      <c r="E31" s="426"/>
      <c r="F31" s="426"/>
      <c r="G31" s="426"/>
      <c r="H31" s="426"/>
      <c r="I31" s="426"/>
      <c r="J31" s="169"/>
      <c r="K31" s="169"/>
      <c r="L31" s="170">
        <f aca="true" t="shared" si="7" ref="L31:W31">SUM(L21:L30)</f>
        <v>377</v>
      </c>
      <c r="M31" s="170">
        <f t="shared" si="7"/>
        <v>18</v>
      </c>
      <c r="N31" s="170">
        <f t="shared" si="7"/>
        <v>537</v>
      </c>
      <c r="O31" s="170">
        <f t="shared" si="7"/>
        <v>25</v>
      </c>
      <c r="P31" s="170">
        <f t="shared" si="7"/>
        <v>375</v>
      </c>
      <c r="Q31" s="170">
        <f t="shared" si="7"/>
        <v>22</v>
      </c>
      <c r="R31" s="170">
        <f t="shared" si="7"/>
        <v>1289</v>
      </c>
      <c r="S31" s="170">
        <f t="shared" si="7"/>
        <v>65</v>
      </c>
      <c r="T31" s="171">
        <f t="shared" si="7"/>
        <v>1327</v>
      </c>
      <c r="U31" s="171">
        <f t="shared" si="7"/>
        <v>66</v>
      </c>
      <c r="V31" s="188">
        <f t="shared" si="7"/>
        <v>-38</v>
      </c>
      <c r="W31" s="188">
        <f t="shared" si="7"/>
        <v>-1</v>
      </c>
    </row>
  </sheetData>
  <mergeCells count="25">
    <mergeCell ref="A3:W3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T19:U19"/>
    <mergeCell ref="V19:W19"/>
    <mergeCell ref="L18:W18"/>
    <mergeCell ref="P19:Q19"/>
    <mergeCell ref="R19:S19"/>
    <mergeCell ref="N6:O6"/>
    <mergeCell ref="L19:M19"/>
    <mergeCell ref="N19:O19"/>
    <mergeCell ref="R6:S6"/>
    <mergeCell ref="A31:I31"/>
    <mergeCell ref="B5:I5"/>
    <mergeCell ref="B21:I30"/>
    <mergeCell ref="B18:I20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="115" zoomScaleNormal="115" workbookViewId="0" topLeftCell="A13">
      <selection activeCell="B24" sqref="B24:I24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6.57421875" style="0" hidden="1" customWidth="1"/>
    <col min="11" max="11" width="5.1406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8" t="s">
        <v>128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299</v>
      </c>
      <c r="B8" s="48">
        <v>114</v>
      </c>
      <c r="C8" s="48">
        <v>5</v>
      </c>
      <c r="D8" s="49">
        <v>96</v>
      </c>
      <c r="E8" s="49">
        <v>4</v>
      </c>
      <c r="F8" s="119">
        <f aca="true" t="shared" si="0" ref="F8:G10">B8-D8</f>
        <v>18</v>
      </c>
      <c r="G8" s="119">
        <f t="shared" si="0"/>
        <v>1</v>
      </c>
      <c r="H8" s="50">
        <v>72</v>
      </c>
      <c r="I8" s="50">
        <v>3</v>
      </c>
      <c r="J8" s="60">
        <v>39</v>
      </c>
      <c r="K8" s="60">
        <v>2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8" t="s">
        <v>384</v>
      </c>
      <c r="B9" s="48">
        <v>68</v>
      </c>
      <c r="C9" s="48">
        <v>3</v>
      </c>
      <c r="D9" s="49">
        <v>82</v>
      </c>
      <c r="E9" s="49">
        <v>4</v>
      </c>
      <c r="F9" s="119">
        <f t="shared" si="0"/>
        <v>-14</v>
      </c>
      <c r="G9" s="119">
        <f t="shared" si="0"/>
        <v>-1</v>
      </c>
      <c r="H9" s="50">
        <v>65</v>
      </c>
      <c r="I9" s="50">
        <v>3</v>
      </c>
      <c r="J9" s="60">
        <v>42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9" t="s">
        <v>389</v>
      </c>
      <c r="B10" s="48">
        <v>53</v>
      </c>
      <c r="C10" s="48">
        <v>3</v>
      </c>
      <c r="D10" s="49">
        <v>46</v>
      </c>
      <c r="E10" s="49">
        <v>3</v>
      </c>
      <c r="F10" s="119">
        <f t="shared" si="0"/>
        <v>7</v>
      </c>
      <c r="G10" s="119">
        <f t="shared" si="0"/>
        <v>0</v>
      </c>
      <c r="H10" s="50">
        <v>42</v>
      </c>
      <c r="I10" s="50">
        <v>3</v>
      </c>
      <c r="J10" s="60">
        <v>93</v>
      </c>
      <c r="K10" s="60">
        <v>4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338</v>
      </c>
      <c r="B11" s="48">
        <v>73</v>
      </c>
      <c r="C11" s="48">
        <v>3</v>
      </c>
      <c r="D11" s="49">
        <v>68</v>
      </c>
      <c r="E11" s="49">
        <v>3</v>
      </c>
      <c r="F11" s="119">
        <f aca="true" t="shared" si="1" ref="F11:G13">B11-D11</f>
        <v>5</v>
      </c>
      <c r="G11" s="119">
        <f t="shared" si="1"/>
        <v>0</v>
      </c>
      <c r="H11" s="50">
        <v>79</v>
      </c>
      <c r="I11" s="50">
        <v>3</v>
      </c>
      <c r="J11" s="60">
        <v>56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345</v>
      </c>
      <c r="B12" s="48"/>
      <c r="C12" s="48"/>
      <c r="D12" s="49"/>
      <c r="E12" s="49"/>
      <c r="F12" s="119">
        <f t="shared" si="1"/>
        <v>0</v>
      </c>
      <c r="G12" s="119">
        <f t="shared" si="1"/>
        <v>0</v>
      </c>
      <c r="H12" s="50"/>
      <c r="I12" s="5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112</v>
      </c>
      <c r="B13" s="48">
        <v>65</v>
      </c>
      <c r="C13" s="48">
        <v>3</v>
      </c>
      <c r="D13" s="49">
        <v>75</v>
      </c>
      <c r="E13" s="49">
        <v>3</v>
      </c>
      <c r="F13" s="119">
        <f t="shared" si="1"/>
        <v>-10</v>
      </c>
      <c r="G13" s="119">
        <f t="shared" si="1"/>
        <v>0</v>
      </c>
      <c r="H13" s="50">
        <v>55</v>
      </c>
      <c r="I13" s="50">
        <v>3</v>
      </c>
      <c r="J13" s="60">
        <v>44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s="168" customFormat="1" ht="12.75">
      <c r="A14" s="167" t="s">
        <v>4</v>
      </c>
      <c r="B14" s="159">
        <f>SUM(B8:B13)</f>
        <v>373</v>
      </c>
      <c r="C14" s="159">
        <f aca="true" t="shared" si="2" ref="C14:K14">SUM(C8:C13)</f>
        <v>17</v>
      </c>
      <c r="D14" s="159">
        <f t="shared" si="2"/>
        <v>367</v>
      </c>
      <c r="E14" s="159">
        <f t="shared" si="2"/>
        <v>17</v>
      </c>
      <c r="F14" s="159">
        <f t="shared" si="2"/>
        <v>6</v>
      </c>
      <c r="G14" s="159">
        <f t="shared" si="2"/>
        <v>0</v>
      </c>
      <c r="H14" s="159">
        <f t="shared" si="2"/>
        <v>313</v>
      </c>
      <c r="I14" s="159">
        <f t="shared" si="2"/>
        <v>15</v>
      </c>
      <c r="J14" s="159">
        <f t="shared" si="2"/>
        <v>274</v>
      </c>
      <c r="K14" s="159">
        <f t="shared" si="2"/>
        <v>12</v>
      </c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87"/>
      <c r="W14" s="187"/>
    </row>
    <row r="15" spans="1:23" ht="12.75">
      <c r="A15" s="84"/>
      <c r="B15" s="440" t="s">
        <v>182</v>
      </c>
      <c r="C15" s="440"/>
      <c r="D15" s="440"/>
      <c r="E15" s="440"/>
      <c r="F15" s="440"/>
      <c r="G15" s="440"/>
      <c r="H15" s="440"/>
      <c r="I15" s="441"/>
      <c r="J15" s="58"/>
      <c r="K15" s="58"/>
      <c r="L15" s="438" t="s">
        <v>181</v>
      </c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</row>
    <row r="16" spans="1:23" ht="12.75">
      <c r="A16" s="85"/>
      <c r="B16" s="442"/>
      <c r="C16" s="442"/>
      <c r="D16" s="442"/>
      <c r="E16" s="442"/>
      <c r="F16" s="442"/>
      <c r="G16" s="442"/>
      <c r="H16" s="442"/>
      <c r="I16" s="443"/>
      <c r="J16" s="81"/>
      <c r="K16" s="81"/>
      <c r="L16" s="379" t="s">
        <v>30</v>
      </c>
      <c r="M16" s="380"/>
      <c r="N16" s="379" t="s">
        <v>31</v>
      </c>
      <c r="O16" s="380"/>
      <c r="P16" s="379" t="s">
        <v>32</v>
      </c>
      <c r="Q16" s="380"/>
      <c r="R16" s="414" t="s">
        <v>414</v>
      </c>
      <c r="S16" s="415"/>
      <c r="T16" s="416" t="s">
        <v>417</v>
      </c>
      <c r="U16" s="417"/>
      <c r="V16" s="402" t="s">
        <v>3</v>
      </c>
      <c r="W16" s="402"/>
    </row>
    <row r="17" spans="1:23" ht="12.75">
      <c r="A17" s="86"/>
      <c r="B17" s="444"/>
      <c r="C17" s="444"/>
      <c r="D17" s="444"/>
      <c r="E17" s="444"/>
      <c r="F17" s="444"/>
      <c r="G17" s="444"/>
      <c r="H17" s="444"/>
      <c r="I17" s="445"/>
      <c r="J17" s="83"/>
      <c r="K17" s="83"/>
      <c r="L17" s="6" t="s">
        <v>6</v>
      </c>
      <c r="M17" s="6" t="s">
        <v>5</v>
      </c>
      <c r="N17" s="6" t="s">
        <v>6</v>
      </c>
      <c r="O17" s="6" t="s">
        <v>5</v>
      </c>
      <c r="P17" s="6" t="s">
        <v>6</v>
      </c>
      <c r="Q17" s="6" t="s">
        <v>5</v>
      </c>
      <c r="R17" s="7" t="s">
        <v>6</v>
      </c>
      <c r="S17" s="7" t="s">
        <v>5</v>
      </c>
      <c r="T17" s="5" t="s">
        <v>6</v>
      </c>
      <c r="U17" s="5" t="s">
        <v>5</v>
      </c>
      <c r="V17" s="139" t="s">
        <v>6</v>
      </c>
      <c r="W17" s="139" t="s">
        <v>5</v>
      </c>
    </row>
    <row r="18" spans="1:23" ht="12.75">
      <c r="A18" s="8" t="s">
        <v>299</v>
      </c>
      <c r="B18" s="430" t="s">
        <v>171</v>
      </c>
      <c r="C18" s="431"/>
      <c r="D18" s="431"/>
      <c r="E18" s="431"/>
      <c r="F18" s="431"/>
      <c r="G18" s="431"/>
      <c r="H18" s="431"/>
      <c r="I18" s="432"/>
      <c r="J18" s="80"/>
      <c r="K18" s="80"/>
      <c r="L18" s="64">
        <v>40</v>
      </c>
      <c r="M18" s="64">
        <v>2</v>
      </c>
      <c r="N18" s="65"/>
      <c r="O18" s="65"/>
      <c r="P18" s="65">
        <v>59</v>
      </c>
      <c r="Q18" s="65">
        <v>4</v>
      </c>
      <c r="R18" s="65">
        <f>L18+N18+P18</f>
        <v>99</v>
      </c>
      <c r="S18" s="65">
        <f>M18+O18+Q18</f>
        <v>6</v>
      </c>
      <c r="T18" s="66">
        <v>125</v>
      </c>
      <c r="U18" s="66">
        <v>6</v>
      </c>
      <c r="V18" s="191">
        <f>R18-T18</f>
        <v>-26</v>
      </c>
      <c r="W18" s="191">
        <f>S18-U18</f>
        <v>0</v>
      </c>
    </row>
    <row r="19" spans="1:23" ht="12.75">
      <c r="A19" s="8" t="s">
        <v>384</v>
      </c>
      <c r="B19" s="427"/>
      <c r="C19" s="428"/>
      <c r="D19" s="428"/>
      <c r="E19" s="428"/>
      <c r="F19" s="428"/>
      <c r="G19" s="428"/>
      <c r="H19" s="428"/>
      <c r="I19" s="429"/>
      <c r="J19" s="80"/>
      <c r="K19" s="80"/>
      <c r="L19" s="64">
        <v>38</v>
      </c>
      <c r="M19" s="64">
        <v>2</v>
      </c>
      <c r="N19" s="65">
        <v>63</v>
      </c>
      <c r="O19" s="65">
        <v>3</v>
      </c>
      <c r="P19" s="65">
        <v>56</v>
      </c>
      <c r="Q19" s="65">
        <v>3</v>
      </c>
      <c r="R19" s="65">
        <f aca="true" t="shared" si="3" ref="R19:S22">L19+N19+P19</f>
        <v>157</v>
      </c>
      <c r="S19" s="65">
        <f t="shared" si="3"/>
        <v>8</v>
      </c>
      <c r="T19" s="66">
        <v>158</v>
      </c>
      <c r="U19" s="66">
        <v>9</v>
      </c>
      <c r="V19" s="191">
        <f aca="true" t="shared" si="4" ref="V19:W21">R19-T19</f>
        <v>-1</v>
      </c>
      <c r="W19" s="191">
        <f t="shared" si="4"/>
        <v>-1</v>
      </c>
    </row>
    <row r="20" spans="1:23" ht="12.75">
      <c r="A20" s="9" t="s">
        <v>389</v>
      </c>
      <c r="B20" s="427"/>
      <c r="C20" s="428"/>
      <c r="D20" s="428"/>
      <c r="E20" s="428"/>
      <c r="F20" s="428"/>
      <c r="G20" s="428"/>
      <c r="H20" s="428"/>
      <c r="I20" s="429"/>
      <c r="J20" s="80"/>
      <c r="K20" s="80"/>
      <c r="L20" s="50">
        <v>93</v>
      </c>
      <c r="M20" s="50">
        <v>4</v>
      </c>
      <c r="N20" s="48">
        <v>42</v>
      </c>
      <c r="O20" s="48">
        <v>2</v>
      </c>
      <c r="P20" s="48">
        <v>115</v>
      </c>
      <c r="Q20" s="48">
        <v>5</v>
      </c>
      <c r="R20" s="65">
        <f t="shared" si="3"/>
        <v>250</v>
      </c>
      <c r="S20" s="65">
        <f t="shared" si="3"/>
        <v>11</v>
      </c>
      <c r="T20" s="49">
        <v>250</v>
      </c>
      <c r="U20" s="49">
        <v>11</v>
      </c>
      <c r="V20" s="191">
        <f t="shared" si="4"/>
        <v>0</v>
      </c>
      <c r="W20" s="191">
        <f t="shared" si="4"/>
        <v>0</v>
      </c>
    </row>
    <row r="21" spans="1:23" ht="12.75">
      <c r="A21" s="10" t="s">
        <v>338</v>
      </c>
      <c r="B21" s="427"/>
      <c r="C21" s="428"/>
      <c r="D21" s="428"/>
      <c r="E21" s="428"/>
      <c r="F21" s="428"/>
      <c r="G21" s="428"/>
      <c r="H21" s="428"/>
      <c r="I21" s="429"/>
      <c r="J21" s="80"/>
      <c r="K21" s="80"/>
      <c r="L21" s="50">
        <v>54</v>
      </c>
      <c r="M21" s="50">
        <v>2</v>
      </c>
      <c r="N21" s="48">
        <v>55</v>
      </c>
      <c r="O21" s="48">
        <v>2</v>
      </c>
      <c r="P21" s="48">
        <v>66</v>
      </c>
      <c r="Q21" s="48">
        <v>3</v>
      </c>
      <c r="R21" s="65">
        <f t="shared" si="3"/>
        <v>175</v>
      </c>
      <c r="S21" s="65">
        <f t="shared" si="3"/>
        <v>7</v>
      </c>
      <c r="T21" s="49">
        <v>159</v>
      </c>
      <c r="U21" s="49">
        <v>7</v>
      </c>
      <c r="V21" s="191">
        <f t="shared" si="4"/>
        <v>16</v>
      </c>
      <c r="W21" s="191">
        <f t="shared" si="4"/>
        <v>0</v>
      </c>
    </row>
    <row r="22" spans="1:23" ht="12.75">
      <c r="A22" s="10" t="s">
        <v>112</v>
      </c>
      <c r="B22" s="433"/>
      <c r="C22" s="434"/>
      <c r="D22" s="434"/>
      <c r="E22" s="434"/>
      <c r="F22" s="434"/>
      <c r="G22" s="434"/>
      <c r="H22" s="434"/>
      <c r="I22" s="435"/>
      <c r="J22" s="80"/>
      <c r="K22" s="80"/>
      <c r="L22" s="50">
        <v>41</v>
      </c>
      <c r="M22" s="50">
        <v>2</v>
      </c>
      <c r="N22" s="48">
        <v>38</v>
      </c>
      <c r="O22" s="48">
        <v>2</v>
      </c>
      <c r="P22" s="48">
        <v>37</v>
      </c>
      <c r="Q22" s="48">
        <v>2</v>
      </c>
      <c r="R22" s="65">
        <f t="shared" si="3"/>
        <v>116</v>
      </c>
      <c r="S22" s="65">
        <f t="shared" si="3"/>
        <v>6</v>
      </c>
      <c r="T22" s="49">
        <v>118</v>
      </c>
      <c r="U22" s="49">
        <v>6</v>
      </c>
      <c r="V22" s="191">
        <f>R22-T22</f>
        <v>-2</v>
      </c>
      <c r="W22" s="191">
        <f>S22-U22</f>
        <v>0</v>
      </c>
    </row>
    <row r="23" spans="1:23" s="168" customFormat="1" ht="12.75" customHeight="1">
      <c r="A23" s="426" t="s">
        <v>4</v>
      </c>
      <c r="B23" s="426"/>
      <c r="C23" s="426"/>
      <c r="D23" s="426"/>
      <c r="E23" s="426"/>
      <c r="F23" s="426"/>
      <c r="G23" s="426"/>
      <c r="H23" s="426"/>
      <c r="I23" s="426"/>
      <c r="J23" s="169"/>
      <c r="K23" s="169"/>
      <c r="L23" s="170">
        <f>SUM(L18:L22)</f>
        <v>266</v>
      </c>
      <c r="M23" s="170">
        <f aca="true" t="shared" si="5" ref="M23:W23">SUM(M18:M22)</f>
        <v>12</v>
      </c>
      <c r="N23" s="170">
        <f t="shared" si="5"/>
        <v>198</v>
      </c>
      <c r="O23" s="170">
        <f t="shared" si="5"/>
        <v>9</v>
      </c>
      <c r="P23" s="170">
        <f t="shared" si="5"/>
        <v>333</v>
      </c>
      <c r="Q23" s="170">
        <f t="shared" si="5"/>
        <v>17</v>
      </c>
      <c r="R23" s="170">
        <f t="shared" si="5"/>
        <v>797</v>
      </c>
      <c r="S23" s="170">
        <f t="shared" si="5"/>
        <v>38</v>
      </c>
      <c r="T23" s="171">
        <f t="shared" si="5"/>
        <v>810</v>
      </c>
      <c r="U23" s="171">
        <f t="shared" si="5"/>
        <v>39</v>
      </c>
      <c r="V23" s="188">
        <f t="shared" si="5"/>
        <v>-13</v>
      </c>
      <c r="W23" s="188">
        <f t="shared" si="5"/>
        <v>-1</v>
      </c>
    </row>
    <row r="24" spans="1:23" ht="12.75">
      <c r="A24" s="10" t="s">
        <v>345</v>
      </c>
      <c r="B24" s="529" t="s">
        <v>172</v>
      </c>
      <c r="C24" s="530"/>
      <c r="D24" s="530"/>
      <c r="E24" s="530"/>
      <c r="F24" s="530"/>
      <c r="G24" s="530"/>
      <c r="H24" s="530"/>
      <c r="I24" s="531"/>
      <c r="J24" s="80"/>
      <c r="K24" s="80"/>
      <c r="L24" s="50"/>
      <c r="M24" s="50"/>
      <c r="N24" s="48">
        <v>50</v>
      </c>
      <c r="O24" s="48">
        <v>2</v>
      </c>
      <c r="P24" s="48">
        <v>29</v>
      </c>
      <c r="Q24" s="48">
        <v>2</v>
      </c>
      <c r="R24" s="65">
        <f>L24+N24+P24</f>
        <v>79</v>
      </c>
      <c r="S24" s="65">
        <f>M24+O24+Q24</f>
        <v>4</v>
      </c>
      <c r="T24" s="49">
        <v>106</v>
      </c>
      <c r="U24" s="49">
        <v>6</v>
      </c>
      <c r="V24" s="191">
        <f>R24-T24</f>
        <v>-27</v>
      </c>
      <c r="W24" s="191">
        <f>S24-U24</f>
        <v>-2</v>
      </c>
    </row>
    <row r="25" spans="1:23" s="168" customFormat="1" ht="12.75" customHeight="1">
      <c r="A25" s="426" t="s">
        <v>4</v>
      </c>
      <c r="B25" s="426"/>
      <c r="C25" s="426"/>
      <c r="D25" s="426"/>
      <c r="E25" s="426"/>
      <c r="F25" s="426"/>
      <c r="G25" s="426"/>
      <c r="H25" s="426"/>
      <c r="I25" s="426"/>
      <c r="J25" s="169"/>
      <c r="K25" s="169"/>
      <c r="L25" s="170">
        <f>SUM(L24:L24)</f>
        <v>0</v>
      </c>
      <c r="M25" s="170">
        <f>SUM(M24:M24)</f>
        <v>0</v>
      </c>
      <c r="N25" s="170">
        <f>SUM(N24:N24)</f>
        <v>50</v>
      </c>
      <c r="O25" s="170">
        <f>SUM(O24:O24)</f>
        <v>2</v>
      </c>
      <c r="P25" s="170">
        <f>SUM(P24:P24)</f>
        <v>29</v>
      </c>
      <c r="Q25" s="170">
        <f>SUM(Q24:Q24)</f>
        <v>2</v>
      </c>
      <c r="R25" s="170">
        <f>SUM(R24:R24)</f>
        <v>79</v>
      </c>
      <c r="S25" s="170">
        <f>SUM(S24:S24)</f>
        <v>4</v>
      </c>
      <c r="T25" s="171">
        <f>SUM(T24:T24)</f>
        <v>106</v>
      </c>
      <c r="U25" s="171">
        <f>SUM(U24:U24)</f>
        <v>6</v>
      </c>
      <c r="V25" s="188">
        <f>SUM(V24:V24)</f>
        <v>-27</v>
      </c>
      <c r="W25" s="188">
        <f>SUM(W24:W24)</f>
        <v>-2</v>
      </c>
    </row>
  </sheetData>
  <mergeCells count="27">
    <mergeCell ref="B24:I24"/>
    <mergeCell ref="P16:Q16"/>
    <mergeCell ref="B5:I5"/>
    <mergeCell ref="B15:I17"/>
    <mergeCell ref="B18:I22"/>
    <mergeCell ref="F6:G6"/>
    <mergeCell ref="A23:I23"/>
    <mergeCell ref="T6:U6"/>
    <mergeCell ref="A25:I25"/>
    <mergeCell ref="L15:W15"/>
    <mergeCell ref="N6:O6"/>
    <mergeCell ref="T16:U16"/>
    <mergeCell ref="V16:W16"/>
    <mergeCell ref="L16:M16"/>
    <mergeCell ref="N16:O16"/>
    <mergeCell ref="J6:K6"/>
    <mergeCell ref="D6:E6"/>
    <mergeCell ref="R16:S16"/>
    <mergeCell ref="A1:W1"/>
    <mergeCell ref="A6:A7"/>
    <mergeCell ref="H6:I6"/>
    <mergeCell ref="L6:M6"/>
    <mergeCell ref="P6:Q6"/>
    <mergeCell ref="V6:W6"/>
    <mergeCell ref="B6:C6"/>
    <mergeCell ref="A3:W3"/>
    <mergeCell ref="R6:S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="115" zoomScaleNormal="115" workbookViewId="0" topLeftCell="A4">
      <selection activeCell="R20" activeCellId="2" sqref="B12 H12 R2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57421875" style="0" hidden="1" customWidth="1"/>
    <col min="11" max="11" width="4.85156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8" t="s">
        <v>129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11" t="s">
        <v>354</v>
      </c>
      <c r="B8" s="48">
        <v>67</v>
      </c>
      <c r="C8" s="48">
        <v>3</v>
      </c>
      <c r="D8" s="49">
        <v>60</v>
      </c>
      <c r="E8" s="49">
        <v>3</v>
      </c>
      <c r="F8" s="119">
        <f aca="true" t="shared" si="0" ref="F8:G11">B8-D8</f>
        <v>7</v>
      </c>
      <c r="G8" s="119">
        <f t="shared" si="0"/>
        <v>0</v>
      </c>
      <c r="H8" s="50">
        <v>55</v>
      </c>
      <c r="I8" s="50">
        <v>3</v>
      </c>
      <c r="J8" s="60">
        <v>69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369</v>
      </c>
      <c r="B9" s="48">
        <v>63</v>
      </c>
      <c r="C9" s="48">
        <v>3</v>
      </c>
      <c r="D9" s="49">
        <v>40</v>
      </c>
      <c r="E9" s="49">
        <v>2</v>
      </c>
      <c r="F9" s="119">
        <f t="shared" si="0"/>
        <v>23</v>
      </c>
      <c r="G9" s="119">
        <f t="shared" si="0"/>
        <v>1</v>
      </c>
      <c r="H9" s="50">
        <v>42</v>
      </c>
      <c r="I9" s="50">
        <v>2</v>
      </c>
      <c r="J9" s="60">
        <v>47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298</v>
      </c>
      <c r="B10" s="48">
        <v>77</v>
      </c>
      <c r="C10" s="48">
        <v>3</v>
      </c>
      <c r="D10" s="49">
        <v>62</v>
      </c>
      <c r="E10" s="49">
        <v>3</v>
      </c>
      <c r="F10" s="119">
        <f>B10-D10</f>
        <v>15</v>
      </c>
      <c r="G10" s="119">
        <f>C10-E10</f>
        <v>0</v>
      </c>
      <c r="H10" s="50">
        <v>58</v>
      </c>
      <c r="I10" s="50">
        <v>3</v>
      </c>
      <c r="J10" s="60">
        <v>42</v>
      </c>
      <c r="K10" s="60">
        <v>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371</v>
      </c>
      <c r="B11" s="48"/>
      <c r="C11" s="48"/>
      <c r="D11" s="49">
        <v>48</v>
      </c>
      <c r="E11" s="49">
        <v>2</v>
      </c>
      <c r="F11" s="119">
        <f t="shared" si="0"/>
        <v>-48</v>
      </c>
      <c r="G11" s="119">
        <f t="shared" si="0"/>
        <v>-2</v>
      </c>
      <c r="H11" s="50">
        <v>40</v>
      </c>
      <c r="I11" s="50">
        <v>2</v>
      </c>
      <c r="J11" s="60">
        <v>41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s="168" customFormat="1" ht="12.75">
      <c r="A12" s="167" t="s">
        <v>4</v>
      </c>
      <c r="B12" s="159">
        <f aca="true" t="shared" si="1" ref="B12:K12">SUM(B8:B11)</f>
        <v>207</v>
      </c>
      <c r="C12" s="159">
        <f t="shared" si="1"/>
        <v>9</v>
      </c>
      <c r="D12" s="160">
        <f t="shared" si="1"/>
        <v>210</v>
      </c>
      <c r="E12" s="160">
        <f t="shared" si="1"/>
        <v>10</v>
      </c>
      <c r="F12" s="119">
        <f t="shared" si="1"/>
        <v>-3</v>
      </c>
      <c r="G12" s="119">
        <f t="shared" si="1"/>
        <v>-1</v>
      </c>
      <c r="H12" s="161">
        <f t="shared" si="1"/>
        <v>195</v>
      </c>
      <c r="I12" s="161">
        <f t="shared" si="1"/>
        <v>10</v>
      </c>
      <c r="J12" s="162">
        <f t="shared" si="1"/>
        <v>199</v>
      </c>
      <c r="K12" s="162">
        <f t="shared" si="1"/>
        <v>9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87"/>
      <c r="W12" s="187"/>
    </row>
    <row r="13" spans="1:23" ht="12.75">
      <c r="A13" s="84"/>
      <c r="B13" s="440" t="s">
        <v>182</v>
      </c>
      <c r="C13" s="440"/>
      <c r="D13" s="440"/>
      <c r="E13" s="440"/>
      <c r="F13" s="440"/>
      <c r="G13" s="440"/>
      <c r="H13" s="440"/>
      <c r="I13" s="441"/>
      <c r="J13" s="58"/>
      <c r="K13" s="58"/>
      <c r="L13" s="438" t="s">
        <v>181</v>
      </c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</row>
    <row r="14" spans="1:23" ht="12.75">
      <c r="A14" s="85"/>
      <c r="B14" s="442"/>
      <c r="C14" s="442"/>
      <c r="D14" s="442"/>
      <c r="E14" s="442"/>
      <c r="F14" s="442"/>
      <c r="G14" s="442"/>
      <c r="H14" s="442"/>
      <c r="I14" s="443"/>
      <c r="J14" s="81"/>
      <c r="K14" s="81"/>
      <c r="L14" s="379" t="s">
        <v>30</v>
      </c>
      <c r="M14" s="380"/>
      <c r="N14" s="379" t="s">
        <v>31</v>
      </c>
      <c r="O14" s="380"/>
      <c r="P14" s="379" t="s">
        <v>32</v>
      </c>
      <c r="Q14" s="380"/>
      <c r="R14" s="414" t="s">
        <v>414</v>
      </c>
      <c r="S14" s="415"/>
      <c r="T14" s="416" t="s">
        <v>417</v>
      </c>
      <c r="U14" s="417"/>
      <c r="V14" s="402" t="s">
        <v>3</v>
      </c>
      <c r="W14" s="402"/>
    </row>
    <row r="15" spans="1:23" ht="12.75">
      <c r="A15" s="86"/>
      <c r="B15" s="444"/>
      <c r="C15" s="444"/>
      <c r="D15" s="444"/>
      <c r="E15" s="444"/>
      <c r="F15" s="444"/>
      <c r="G15" s="444"/>
      <c r="H15" s="444"/>
      <c r="I15" s="445"/>
      <c r="J15" s="83"/>
      <c r="K15" s="83"/>
      <c r="L15" s="6" t="s">
        <v>6</v>
      </c>
      <c r="M15" s="6" t="s">
        <v>5</v>
      </c>
      <c r="N15" s="6" t="s">
        <v>6</v>
      </c>
      <c r="O15" s="6" t="s">
        <v>5</v>
      </c>
      <c r="P15" s="6" t="s">
        <v>6</v>
      </c>
      <c r="Q15" s="6" t="s">
        <v>5</v>
      </c>
      <c r="R15" s="7" t="s">
        <v>6</v>
      </c>
      <c r="S15" s="7" t="s">
        <v>5</v>
      </c>
      <c r="T15" s="5" t="s">
        <v>6</v>
      </c>
      <c r="U15" s="5" t="s">
        <v>5</v>
      </c>
      <c r="V15" s="139" t="s">
        <v>6</v>
      </c>
      <c r="W15" s="139" t="s">
        <v>5</v>
      </c>
    </row>
    <row r="16" spans="1:23" ht="12.75">
      <c r="A16" s="62" t="s">
        <v>10</v>
      </c>
      <c r="B16" s="427" t="s">
        <v>173</v>
      </c>
      <c r="C16" s="428"/>
      <c r="D16" s="428"/>
      <c r="E16" s="428"/>
      <c r="F16" s="428"/>
      <c r="G16" s="428"/>
      <c r="H16" s="428"/>
      <c r="I16" s="429"/>
      <c r="J16" s="80"/>
      <c r="K16" s="80"/>
      <c r="L16" s="64">
        <v>62</v>
      </c>
      <c r="M16" s="64">
        <v>3</v>
      </c>
      <c r="N16" s="65">
        <v>62</v>
      </c>
      <c r="O16" s="65">
        <v>3</v>
      </c>
      <c r="P16" s="65">
        <v>35</v>
      </c>
      <c r="Q16" s="65">
        <v>2</v>
      </c>
      <c r="R16" s="65">
        <f aca="true" t="shared" si="2" ref="R16:S19">L16+N16+P16</f>
        <v>159</v>
      </c>
      <c r="S16" s="65">
        <f t="shared" si="2"/>
        <v>8</v>
      </c>
      <c r="T16" s="66">
        <v>132</v>
      </c>
      <c r="U16" s="66">
        <v>7</v>
      </c>
      <c r="V16" s="119">
        <f aca="true" t="shared" si="3" ref="V16:W19">R16-T16</f>
        <v>27</v>
      </c>
      <c r="W16" s="119">
        <f t="shared" si="3"/>
        <v>1</v>
      </c>
    </row>
    <row r="17" spans="1:23" ht="12.75">
      <c r="A17" s="10" t="s">
        <v>369</v>
      </c>
      <c r="B17" s="427"/>
      <c r="C17" s="428"/>
      <c r="D17" s="428"/>
      <c r="E17" s="428"/>
      <c r="F17" s="428"/>
      <c r="G17" s="428"/>
      <c r="H17" s="428"/>
      <c r="I17" s="429"/>
      <c r="J17" s="80"/>
      <c r="K17" s="80"/>
      <c r="L17" s="50">
        <v>43</v>
      </c>
      <c r="M17" s="50">
        <v>2</v>
      </c>
      <c r="N17" s="48">
        <v>62</v>
      </c>
      <c r="O17" s="48">
        <v>3</v>
      </c>
      <c r="P17" s="48">
        <v>46</v>
      </c>
      <c r="Q17" s="48">
        <v>2</v>
      </c>
      <c r="R17" s="65">
        <f t="shared" si="2"/>
        <v>151</v>
      </c>
      <c r="S17" s="65">
        <f t="shared" si="2"/>
        <v>7</v>
      </c>
      <c r="T17" s="49">
        <v>153</v>
      </c>
      <c r="U17" s="49">
        <v>7</v>
      </c>
      <c r="V17" s="119">
        <f t="shared" si="3"/>
        <v>-2</v>
      </c>
      <c r="W17" s="119">
        <f t="shared" si="3"/>
        <v>0</v>
      </c>
    </row>
    <row r="18" spans="1:23" ht="12.75">
      <c r="A18" s="10" t="s">
        <v>298</v>
      </c>
      <c r="B18" s="427"/>
      <c r="C18" s="428"/>
      <c r="D18" s="428"/>
      <c r="E18" s="428"/>
      <c r="F18" s="428"/>
      <c r="G18" s="428"/>
      <c r="H18" s="428"/>
      <c r="I18" s="429"/>
      <c r="J18" s="80"/>
      <c r="K18" s="80"/>
      <c r="L18" s="50">
        <v>40</v>
      </c>
      <c r="M18" s="50">
        <v>2</v>
      </c>
      <c r="N18" s="48">
        <v>43</v>
      </c>
      <c r="O18" s="48">
        <v>2</v>
      </c>
      <c r="P18" s="48">
        <v>31</v>
      </c>
      <c r="Q18" s="48">
        <v>2</v>
      </c>
      <c r="R18" s="65">
        <f t="shared" si="2"/>
        <v>114</v>
      </c>
      <c r="S18" s="65">
        <f t="shared" si="2"/>
        <v>6</v>
      </c>
      <c r="T18" s="49">
        <v>104</v>
      </c>
      <c r="U18" s="49">
        <v>5</v>
      </c>
      <c r="V18" s="119">
        <f>R18-T18</f>
        <v>10</v>
      </c>
      <c r="W18" s="119">
        <f>S18-U18</f>
        <v>1</v>
      </c>
    </row>
    <row r="19" spans="1:23" ht="12.75">
      <c r="A19" s="11" t="s">
        <v>371</v>
      </c>
      <c r="B19" s="427"/>
      <c r="C19" s="428"/>
      <c r="D19" s="428"/>
      <c r="E19" s="428"/>
      <c r="F19" s="428"/>
      <c r="G19" s="428"/>
      <c r="H19" s="428"/>
      <c r="I19" s="429"/>
      <c r="J19" s="80"/>
      <c r="K19" s="80"/>
      <c r="L19" s="50">
        <v>39</v>
      </c>
      <c r="M19" s="50">
        <v>2</v>
      </c>
      <c r="N19" s="48">
        <v>35</v>
      </c>
      <c r="O19" s="48">
        <v>2</v>
      </c>
      <c r="P19" s="48">
        <v>45</v>
      </c>
      <c r="Q19" s="48">
        <v>2</v>
      </c>
      <c r="R19" s="65">
        <f t="shared" si="2"/>
        <v>119</v>
      </c>
      <c r="S19" s="65">
        <f t="shared" si="2"/>
        <v>6</v>
      </c>
      <c r="T19" s="49">
        <v>129</v>
      </c>
      <c r="U19" s="49">
        <v>6</v>
      </c>
      <c r="V19" s="119">
        <f t="shared" si="3"/>
        <v>-10</v>
      </c>
      <c r="W19" s="119">
        <f t="shared" si="3"/>
        <v>0</v>
      </c>
    </row>
    <row r="20" spans="1:23" s="168" customFormat="1" ht="12.75" customHeight="1">
      <c r="A20" s="426" t="s">
        <v>4</v>
      </c>
      <c r="B20" s="426"/>
      <c r="C20" s="426"/>
      <c r="D20" s="426"/>
      <c r="E20" s="426"/>
      <c r="F20" s="426"/>
      <c r="G20" s="426"/>
      <c r="H20" s="426"/>
      <c r="I20" s="426"/>
      <c r="J20" s="169"/>
      <c r="K20" s="169"/>
      <c r="L20" s="170">
        <f aca="true" t="shared" si="4" ref="L20:W20">SUM(L16:L19)</f>
        <v>184</v>
      </c>
      <c r="M20" s="170">
        <f t="shared" si="4"/>
        <v>9</v>
      </c>
      <c r="N20" s="170">
        <f t="shared" si="4"/>
        <v>202</v>
      </c>
      <c r="O20" s="170">
        <f t="shared" si="4"/>
        <v>10</v>
      </c>
      <c r="P20" s="170">
        <f t="shared" si="4"/>
        <v>157</v>
      </c>
      <c r="Q20" s="170">
        <f t="shared" si="4"/>
        <v>8</v>
      </c>
      <c r="R20" s="170">
        <f t="shared" si="4"/>
        <v>543</v>
      </c>
      <c r="S20" s="170">
        <f t="shared" si="4"/>
        <v>27</v>
      </c>
      <c r="T20" s="171">
        <f t="shared" si="4"/>
        <v>518</v>
      </c>
      <c r="U20" s="171">
        <f t="shared" si="4"/>
        <v>25</v>
      </c>
      <c r="V20" s="188">
        <f t="shared" si="4"/>
        <v>25</v>
      </c>
      <c r="W20" s="188">
        <f t="shared" si="4"/>
        <v>2</v>
      </c>
    </row>
  </sheetData>
  <mergeCells count="25">
    <mergeCell ref="J6:K6"/>
    <mergeCell ref="A20:I20"/>
    <mergeCell ref="B5:I5"/>
    <mergeCell ref="B16:I19"/>
    <mergeCell ref="B13:I15"/>
    <mergeCell ref="D6:E6"/>
    <mergeCell ref="T6:U6"/>
    <mergeCell ref="T14:U14"/>
    <mergeCell ref="V14:W14"/>
    <mergeCell ref="L13:W13"/>
    <mergeCell ref="P14:Q14"/>
    <mergeCell ref="R14:S14"/>
    <mergeCell ref="N6:O6"/>
    <mergeCell ref="L14:M14"/>
    <mergeCell ref="N14:O14"/>
    <mergeCell ref="A3:W3"/>
    <mergeCell ref="A1:W1"/>
    <mergeCell ref="A6:A7"/>
    <mergeCell ref="H6:I6"/>
    <mergeCell ref="L6:M6"/>
    <mergeCell ref="P6:Q6"/>
    <mergeCell ref="V6:W6"/>
    <mergeCell ref="B6:C6"/>
    <mergeCell ref="F6:G6"/>
    <mergeCell ref="R6:S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42"/>
  <sheetViews>
    <sheetView showGridLines="0" zoomScale="115" zoomScaleNormal="115" workbookViewId="0" topLeftCell="A26">
      <selection activeCell="R42" activeCellId="2" sqref="B23 H23 R42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4.57421875" style="0" hidden="1" customWidth="1"/>
    <col min="11" max="11" width="5.421875" style="0" hidden="1" customWidth="1"/>
    <col min="12" max="21" width="5.28125" style="0" customWidth="1"/>
    <col min="22" max="23" width="5.28125" style="183" customWidth="1"/>
  </cols>
  <sheetData>
    <row r="1" spans="1:23" ht="12.75" customHeight="1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5.25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8" t="s">
        <v>130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</row>
    <row r="4" spans="1:23" ht="6" customHeight="1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0.5" customHeight="1">
      <c r="B5" s="471" t="s">
        <v>141</v>
      </c>
      <c r="C5" s="471"/>
      <c r="D5" s="471"/>
      <c r="E5" s="471"/>
      <c r="F5" s="471"/>
      <c r="G5" s="471"/>
      <c r="H5" s="471"/>
      <c r="I5" s="471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9" t="s">
        <v>291</v>
      </c>
      <c r="B8" s="50">
        <v>74</v>
      </c>
      <c r="C8" s="50">
        <v>4</v>
      </c>
      <c r="D8" s="49">
        <v>73</v>
      </c>
      <c r="E8" s="49">
        <v>3</v>
      </c>
      <c r="F8" s="119">
        <f aca="true" t="shared" si="0" ref="F8:F22">B8-D8</f>
        <v>1</v>
      </c>
      <c r="G8" s="119">
        <f aca="true" t="shared" si="1" ref="G8:G22">C8-E8</f>
        <v>1</v>
      </c>
      <c r="H8" s="50">
        <v>56</v>
      </c>
      <c r="I8" s="50">
        <v>3</v>
      </c>
      <c r="J8" s="60">
        <v>61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303</v>
      </c>
      <c r="B9" s="48">
        <v>28</v>
      </c>
      <c r="C9" s="48">
        <v>1</v>
      </c>
      <c r="D9" s="49">
        <v>23</v>
      </c>
      <c r="E9" s="49">
        <v>1</v>
      </c>
      <c r="F9" s="119">
        <f t="shared" si="0"/>
        <v>5</v>
      </c>
      <c r="G9" s="119">
        <f t="shared" si="1"/>
        <v>0</v>
      </c>
      <c r="H9" s="50">
        <v>20</v>
      </c>
      <c r="I9" s="50">
        <v>1</v>
      </c>
      <c r="J9" s="60">
        <v>22</v>
      </c>
      <c r="K9" s="60">
        <v>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310</v>
      </c>
      <c r="B10" s="48"/>
      <c r="C10" s="48"/>
      <c r="D10" s="49"/>
      <c r="E10" s="49"/>
      <c r="F10" s="119">
        <f t="shared" si="0"/>
        <v>0</v>
      </c>
      <c r="G10" s="119">
        <f t="shared" si="1"/>
        <v>0</v>
      </c>
      <c r="H10" s="50"/>
      <c r="I10" s="5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311</v>
      </c>
      <c r="B11" s="48">
        <v>18</v>
      </c>
      <c r="C11" s="48">
        <v>1</v>
      </c>
      <c r="D11" s="49">
        <v>22</v>
      </c>
      <c r="E11" s="49">
        <v>1</v>
      </c>
      <c r="F11" s="119">
        <f t="shared" si="0"/>
        <v>-4</v>
      </c>
      <c r="G11" s="119">
        <f t="shared" si="1"/>
        <v>0</v>
      </c>
      <c r="H11" s="50">
        <v>25</v>
      </c>
      <c r="I11" s="50">
        <v>1</v>
      </c>
      <c r="J11" s="60">
        <v>20</v>
      </c>
      <c r="K11" s="60">
        <v>1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9" t="s">
        <v>418</v>
      </c>
      <c r="B12" s="48">
        <v>20</v>
      </c>
      <c r="C12" s="48">
        <v>1</v>
      </c>
      <c r="D12" s="49">
        <v>27</v>
      </c>
      <c r="E12" s="49">
        <v>1</v>
      </c>
      <c r="F12" s="119">
        <f t="shared" si="0"/>
        <v>-7</v>
      </c>
      <c r="G12" s="119">
        <f t="shared" si="1"/>
        <v>0</v>
      </c>
      <c r="H12" s="50">
        <v>21</v>
      </c>
      <c r="I12" s="50">
        <v>1</v>
      </c>
      <c r="J12" s="60">
        <v>30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322</v>
      </c>
      <c r="B13" s="48">
        <v>10</v>
      </c>
      <c r="C13" s="48">
        <v>1</v>
      </c>
      <c r="D13" s="49">
        <v>9</v>
      </c>
      <c r="E13" s="49">
        <v>1</v>
      </c>
      <c r="F13" s="119">
        <f t="shared" si="0"/>
        <v>1</v>
      </c>
      <c r="G13" s="119">
        <f t="shared" si="1"/>
        <v>0</v>
      </c>
      <c r="H13" s="50">
        <v>12</v>
      </c>
      <c r="I13" s="50">
        <v>1</v>
      </c>
      <c r="J13" s="60">
        <v>11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338</v>
      </c>
      <c r="B14" s="48">
        <v>144</v>
      </c>
      <c r="C14" s="48">
        <v>6</v>
      </c>
      <c r="D14" s="49">
        <v>167</v>
      </c>
      <c r="E14" s="49">
        <v>7</v>
      </c>
      <c r="F14" s="119">
        <f aca="true" t="shared" si="2" ref="F14:G16">B14-D14</f>
        <v>-23</v>
      </c>
      <c r="G14" s="119">
        <f t="shared" si="2"/>
        <v>-1</v>
      </c>
      <c r="H14" s="50">
        <v>152</v>
      </c>
      <c r="I14" s="50">
        <v>7</v>
      </c>
      <c r="J14" s="60">
        <v>159</v>
      </c>
      <c r="K14" s="60">
        <v>6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10" t="s">
        <v>351</v>
      </c>
      <c r="B15" s="48"/>
      <c r="C15" s="48"/>
      <c r="D15" s="49"/>
      <c r="E15" s="49"/>
      <c r="F15" s="119">
        <f t="shared" si="2"/>
        <v>0</v>
      </c>
      <c r="G15" s="119">
        <f t="shared" si="2"/>
        <v>0</v>
      </c>
      <c r="H15" s="50"/>
      <c r="I15" s="50"/>
      <c r="J15" s="60">
        <v>17</v>
      </c>
      <c r="K15" s="60">
        <v>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11" t="s">
        <v>354</v>
      </c>
      <c r="B16" s="48">
        <v>32</v>
      </c>
      <c r="C16" s="48">
        <v>1</v>
      </c>
      <c r="D16" s="49">
        <v>33</v>
      </c>
      <c r="E16" s="49">
        <v>1</v>
      </c>
      <c r="F16" s="119">
        <f t="shared" si="2"/>
        <v>-1</v>
      </c>
      <c r="G16" s="119">
        <f t="shared" si="2"/>
        <v>0</v>
      </c>
      <c r="H16" s="50">
        <v>30</v>
      </c>
      <c r="I16" s="50">
        <v>1</v>
      </c>
      <c r="J16" s="60">
        <v>41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288</v>
      </c>
      <c r="B17" s="48">
        <v>23</v>
      </c>
      <c r="C17" s="48">
        <v>1</v>
      </c>
      <c r="D17" s="49">
        <v>28</v>
      </c>
      <c r="E17" s="49">
        <v>1</v>
      </c>
      <c r="F17" s="119">
        <f t="shared" si="0"/>
        <v>-5</v>
      </c>
      <c r="G17" s="119">
        <f t="shared" si="1"/>
        <v>0</v>
      </c>
      <c r="H17" s="50">
        <v>21</v>
      </c>
      <c r="I17" s="50">
        <v>1</v>
      </c>
      <c r="J17" s="60">
        <v>22</v>
      </c>
      <c r="K17" s="60">
        <v>1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292</v>
      </c>
      <c r="B18" s="48">
        <v>66</v>
      </c>
      <c r="C18" s="48">
        <v>3</v>
      </c>
      <c r="D18" s="49">
        <v>65</v>
      </c>
      <c r="E18" s="49">
        <v>3</v>
      </c>
      <c r="F18" s="119">
        <f aca="true" t="shared" si="3" ref="F18:G21">B18-D18</f>
        <v>1</v>
      </c>
      <c r="G18" s="119">
        <f t="shared" si="3"/>
        <v>0</v>
      </c>
      <c r="H18" s="50">
        <v>64</v>
      </c>
      <c r="I18" s="50">
        <v>3</v>
      </c>
      <c r="J18" s="60">
        <v>56</v>
      </c>
      <c r="K18" s="60">
        <v>3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ht="12.75">
      <c r="A19" s="8" t="s">
        <v>360</v>
      </c>
      <c r="B19" s="48">
        <v>21</v>
      </c>
      <c r="C19" s="48">
        <v>1</v>
      </c>
      <c r="D19" s="49">
        <v>25</v>
      </c>
      <c r="E19" s="49">
        <v>1</v>
      </c>
      <c r="F19" s="119">
        <f t="shared" si="3"/>
        <v>-4</v>
      </c>
      <c r="G19" s="119">
        <f t="shared" si="3"/>
        <v>0</v>
      </c>
      <c r="H19" s="50">
        <v>10</v>
      </c>
      <c r="I19" s="50">
        <v>1</v>
      </c>
      <c r="J19" s="60">
        <v>20</v>
      </c>
      <c r="K19" s="60">
        <v>1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7"/>
      <c r="W19" s="187"/>
    </row>
    <row r="20" spans="1:23" ht="12.75">
      <c r="A20" s="8" t="s">
        <v>361</v>
      </c>
      <c r="B20" s="48">
        <v>27</v>
      </c>
      <c r="C20" s="48">
        <v>1</v>
      </c>
      <c r="D20" s="49">
        <v>25</v>
      </c>
      <c r="E20" s="49">
        <v>1</v>
      </c>
      <c r="F20" s="119">
        <f t="shared" si="3"/>
        <v>2</v>
      </c>
      <c r="G20" s="119">
        <f t="shared" si="3"/>
        <v>0</v>
      </c>
      <c r="H20" s="50">
        <v>23</v>
      </c>
      <c r="I20" s="50">
        <v>1</v>
      </c>
      <c r="J20" s="60">
        <v>25</v>
      </c>
      <c r="K20" s="60">
        <v>1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87"/>
      <c r="W20" s="187"/>
    </row>
    <row r="21" spans="1:23" ht="12.75">
      <c r="A21" s="8" t="s">
        <v>370</v>
      </c>
      <c r="B21" s="48">
        <v>40</v>
      </c>
      <c r="C21" s="48">
        <v>2</v>
      </c>
      <c r="D21" s="49">
        <v>67</v>
      </c>
      <c r="E21" s="49">
        <v>3</v>
      </c>
      <c r="F21" s="119">
        <f t="shared" si="3"/>
        <v>-27</v>
      </c>
      <c r="G21" s="119">
        <f t="shared" si="3"/>
        <v>-1</v>
      </c>
      <c r="H21" s="50">
        <v>49</v>
      </c>
      <c r="I21" s="50">
        <v>3</v>
      </c>
      <c r="J21" s="60">
        <v>63</v>
      </c>
      <c r="K21" s="60">
        <v>3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87"/>
      <c r="W21" s="187"/>
    </row>
    <row r="22" spans="1:23" ht="12.75">
      <c r="A22" s="8" t="s">
        <v>371</v>
      </c>
      <c r="B22" s="48">
        <v>27</v>
      </c>
      <c r="C22" s="48">
        <v>1</v>
      </c>
      <c r="D22" s="49">
        <v>45</v>
      </c>
      <c r="E22" s="49">
        <v>2</v>
      </c>
      <c r="F22" s="119">
        <f t="shared" si="0"/>
        <v>-18</v>
      </c>
      <c r="G22" s="119">
        <f t="shared" si="1"/>
        <v>-1</v>
      </c>
      <c r="H22" s="50">
        <v>43</v>
      </c>
      <c r="I22" s="50">
        <v>2</v>
      </c>
      <c r="J22" s="60">
        <v>49</v>
      </c>
      <c r="K22" s="60">
        <v>2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87"/>
      <c r="W22" s="187"/>
    </row>
    <row r="23" spans="1:23" s="168" customFormat="1" ht="12.75">
      <c r="A23" s="167" t="s">
        <v>4</v>
      </c>
      <c r="B23" s="159">
        <f aca="true" t="shared" si="4" ref="B23:K23">SUM(B8:B22)</f>
        <v>530</v>
      </c>
      <c r="C23" s="159">
        <f t="shared" si="4"/>
        <v>24</v>
      </c>
      <c r="D23" s="160">
        <f t="shared" si="4"/>
        <v>609</v>
      </c>
      <c r="E23" s="160">
        <f t="shared" si="4"/>
        <v>26</v>
      </c>
      <c r="F23" s="119">
        <f t="shared" si="4"/>
        <v>-79</v>
      </c>
      <c r="G23" s="119">
        <f t="shared" si="4"/>
        <v>-2</v>
      </c>
      <c r="H23" s="161">
        <f t="shared" si="4"/>
        <v>526</v>
      </c>
      <c r="I23" s="161">
        <f t="shared" si="4"/>
        <v>26</v>
      </c>
      <c r="J23" s="162">
        <f t="shared" si="4"/>
        <v>596</v>
      </c>
      <c r="K23" s="162">
        <f t="shared" si="4"/>
        <v>28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87"/>
      <c r="W23" s="187"/>
    </row>
    <row r="24" spans="1:23" ht="10.5" customHeight="1">
      <c r="A24" s="84"/>
      <c r="B24" s="440" t="s">
        <v>182</v>
      </c>
      <c r="C24" s="440"/>
      <c r="D24" s="440"/>
      <c r="E24" s="440"/>
      <c r="F24" s="440"/>
      <c r="G24" s="440"/>
      <c r="H24" s="440"/>
      <c r="I24" s="441"/>
      <c r="J24" s="58"/>
      <c r="K24" s="58"/>
      <c r="L24" s="483" t="s">
        <v>181</v>
      </c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</row>
    <row r="25" spans="1:23" ht="12.75">
      <c r="A25" s="85"/>
      <c r="B25" s="442"/>
      <c r="C25" s="442"/>
      <c r="D25" s="442"/>
      <c r="E25" s="442"/>
      <c r="F25" s="442"/>
      <c r="G25" s="442"/>
      <c r="H25" s="442"/>
      <c r="I25" s="443"/>
      <c r="J25" s="81"/>
      <c r="K25" s="81"/>
      <c r="L25" s="379" t="s">
        <v>30</v>
      </c>
      <c r="M25" s="380"/>
      <c r="N25" s="379" t="s">
        <v>31</v>
      </c>
      <c r="O25" s="380"/>
      <c r="P25" s="379" t="s">
        <v>32</v>
      </c>
      <c r="Q25" s="380"/>
      <c r="R25" s="414" t="s">
        <v>414</v>
      </c>
      <c r="S25" s="415"/>
      <c r="T25" s="416" t="s">
        <v>417</v>
      </c>
      <c r="U25" s="417"/>
      <c r="V25" s="402" t="s">
        <v>3</v>
      </c>
      <c r="W25" s="402"/>
    </row>
    <row r="26" spans="1:23" ht="12.75">
      <c r="A26" s="86"/>
      <c r="B26" s="444"/>
      <c r="C26" s="444"/>
      <c r="D26" s="444"/>
      <c r="E26" s="444"/>
      <c r="F26" s="444"/>
      <c r="G26" s="444"/>
      <c r="H26" s="444"/>
      <c r="I26" s="445"/>
      <c r="J26" s="83"/>
      <c r="K26" s="83"/>
      <c r="L26" s="6" t="s">
        <v>6</v>
      </c>
      <c r="M26" s="6" t="s">
        <v>5</v>
      </c>
      <c r="N26" s="6" t="s">
        <v>6</v>
      </c>
      <c r="O26" s="6" t="s">
        <v>5</v>
      </c>
      <c r="P26" s="6" t="s">
        <v>6</v>
      </c>
      <c r="Q26" s="6" t="s">
        <v>5</v>
      </c>
      <c r="R26" s="7" t="s">
        <v>6</v>
      </c>
      <c r="S26" s="7" t="s">
        <v>5</v>
      </c>
      <c r="T26" s="5" t="s">
        <v>6</v>
      </c>
      <c r="U26" s="5" t="s">
        <v>5</v>
      </c>
      <c r="V26" s="139" t="s">
        <v>6</v>
      </c>
      <c r="W26" s="139" t="s">
        <v>5</v>
      </c>
    </row>
    <row r="27" spans="1:23" ht="12.75">
      <c r="A27" s="10" t="s">
        <v>291</v>
      </c>
      <c r="B27" s="427" t="s">
        <v>100</v>
      </c>
      <c r="C27" s="428"/>
      <c r="D27" s="428"/>
      <c r="E27" s="428"/>
      <c r="F27" s="428"/>
      <c r="G27" s="428"/>
      <c r="H27" s="428"/>
      <c r="I27" s="429"/>
      <c r="J27" s="80"/>
      <c r="K27" s="80"/>
      <c r="L27" s="64">
        <v>85</v>
      </c>
      <c r="M27" s="64">
        <v>3</v>
      </c>
      <c r="N27" s="64">
        <v>87</v>
      </c>
      <c r="O27" s="64">
        <v>4</v>
      </c>
      <c r="P27" s="50">
        <v>53</v>
      </c>
      <c r="Q27" s="50">
        <v>3</v>
      </c>
      <c r="R27" s="65">
        <f aca="true" t="shared" si="5" ref="R27:R41">L27+N27+P27</f>
        <v>225</v>
      </c>
      <c r="S27" s="65">
        <f aca="true" t="shared" si="6" ref="S27:S41">M27+O27+Q27</f>
        <v>10</v>
      </c>
      <c r="T27" s="49">
        <v>240</v>
      </c>
      <c r="U27" s="49">
        <v>10</v>
      </c>
      <c r="V27" s="119">
        <f>R27-T27</f>
        <v>-15</v>
      </c>
      <c r="W27" s="119">
        <f>S27-U27</f>
        <v>0</v>
      </c>
    </row>
    <row r="28" spans="1:23" ht="12.75">
      <c r="A28" s="9" t="s">
        <v>303</v>
      </c>
      <c r="B28" s="427"/>
      <c r="C28" s="428"/>
      <c r="D28" s="428"/>
      <c r="E28" s="428"/>
      <c r="F28" s="428"/>
      <c r="G28" s="428"/>
      <c r="H28" s="428"/>
      <c r="I28" s="429"/>
      <c r="J28" s="80"/>
      <c r="K28" s="80"/>
      <c r="L28" s="50">
        <v>24</v>
      </c>
      <c r="M28" s="50">
        <v>1</v>
      </c>
      <c r="N28" s="48"/>
      <c r="O28" s="48"/>
      <c r="P28" s="48">
        <v>34</v>
      </c>
      <c r="Q28" s="48">
        <v>2</v>
      </c>
      <c r="R28" s="65">
        <f t="shared" si="5"/>
        <v>58</v>
      </c>
      <c r="S28" s="65">
        <f t="shared" si="6"/>
        <v>3</v>
      </c>
      <c r="T28" s="49">
        <v>99</v>
      </c>
      <c r="U28" s="49">
        <v>5</v>
      </c>
      <c r="V28" s="119">
        <f aca="true" t="shared" si="7" ref="V28:V41">R28-T28</f>
        <v>-41</v>
      </c>
      <c r="W28" s="119">
        <f aca="true" t="shared" si="8" ref="W28:W41">S28-U28</f>
        <v>-2</v>
      </c>
    </row>
    <row r="29" spans="1:23" ht="12.75">
      <c r="A29" s="10" t="s">
        <v>310</v>
      </c>
      <c r="B29" s="427"/>
      <c r="C29" s="428"/>
      <c r="D29" s="428"/>
      <c r="E29" s="428"/>
      <c r="F29" s="428"/>
      <c r="G29" s="428"/>
      <c r="H29" s="428"/>
      <c r="I29" s="429"/>
      <c r="J29" s="80"/>
      <c r="K29" s="80"/>
      <c r="L29" s="50"/>
      <c r="M29" s="50"/>
      <c r="N29" s="48"/>
      <c r="O29" s="48"/>
      <c r="P29" s="48">
        <v>19</v>
      </c>
      <c r="Q29" s="48">
        <v>1</v>
      </c>
      <c r="R29" s="65">
        <f t="shared" si="5"/>
        <v>19</v>
      </c>
      <c r="S29" s="65">
        <f t="shared" si="6"/>
        <v>1</v>
      </c>
      <c r="T29" s="49">
        <v>25</v>
      </c>
      <c r="U29" s="49">
        <v>1</v>
      </c>
      <c r="V29" s="119">
        <f t="shared" si="7"/>
        <v>-6</v>
      </c>
      <c r="W29" s="119">
        <f t="shared" si="8"/>
        <v>0</v>
      </c>
    </row>
    <row r="30" spans="1:23" ht="12.75">
      <c r="A30" s="10" t="s">
        <v>311</v>
      </c>
      <c r="B30" s="427"/>
      <c r="C30" s="428"/>
      <c r="D30" s="428"/>
      <c r="E30" s="428"/>
      <c r="F30" s="428"/>
      <c r="G30" s="428"/>
      <c r="H30" s="428"/>
      <c r="I30" s="429"/>
      <c r="J30" s="80"/>
      <c r="K30" s="80"/>
      <c r="L30" s="50">
        <v>20</v>
      </c>
      <c r="M30" s="50">
        <v>1</v>
      </c>
      <c r="N30" s="48">
        <v>24</v>
      </c>
      <c r="O30" s="48">
        <v>1</v>
      </c>
      <c r="P30" s="48">
        <v>16</v>
      </c>
      <c r="Q30" s="48">
        <v>1</v>
      </c>
      <c r="R30" s="65">
        <f t="shared" si="5"/>
        <v>60</v>
      </c>
      <c r="S30" s="65">
        <f t="shared" si="6"/>
        <v>3</v>
      </c>
      <c r="T30" s="49">
        <v>73</v>
      </c>
      <c r="U30" s="49">
        <v>4</v>
      </c>
      <c r="V30" s="119">
        <f t="shared" si="7"/>
        <v>-13</v>
      </c>
      <c r="W30" s="119">
        <f t="shared" si="8"/>
        <v>-1</v>
      </c>
    </row>
    <row r="31" spans="1:23" ht="12.75">
      <c r="A31" s="9" t="s">
        <v>418</v>
      </c>
      <c r="B31" s="427"/>
      <c r="C31" s="428"/>
      <c r="D31" s="428"/>
      <c r="E31" s="428"/>
      <c r="F31" s="428"/>
      <c r="G31" s="428"/>
      <c r="H31" s="428"/>
      <c r="I31" s="429"/>
      <c r="J31" s="80"/>
      <c r="K31" s="80"/>
      <c r="L31" s="50">
        <v>33</v>
      </c>
      <c r="M31" s="50">
        <v>1</v>
      </c>
      <c r="N31" s="48">
        <v>28</v>
      </c>
      <c r="O31" s="48">
        <v>1</v>
      </c>
      <c r="P31" s="48">
        <v>25</v>
      </c>
      <c r="Q31" s="48">
        <v>1</v>
      </c>
      <c r="R31" s="65">
        <f t="shared" si="5"/>
        <v>86</v>
      </c>
      <c r="S31" s="65">
        <f t="shared" si="6"/>
        <v>3</v>
      </c>
      <c r="T31" s="49">
        <v>83</v>
      </c>
      <c r="U31" s="49">
        <v>3</v>
      </c>
      <c r="V31" s="119">
        <f t="shared" si="7"/>
        <v>3</v>
      </c>
      <c r="W31" s="119">
        <f t="shared" si="8"/>
        <v>0</v>
      </c>
    </row>
    <row r="32" spans="1:23" ht="12" customHeight="1">
      <c r="A32" s="10" t="s">
        <v>322</v>
      </c>
      <c r="B32" s="427"/>
      <c r="C32" s="428"/>
      <c r="D32" s="428"/>
      <c r="E32" s="428"/>
      <c r="F32" s="428"/>
      <c r="G32" s="428"/>
      <c r="H32" s="428"/>
      <c r="I32" s="429"/>
      <c r="J32" s="80"/>
      <c r="K32" s="80"/>
      <c r="L32" s="50">
        <v>17</v>
      </c>
      <c r="M32" s="50">
        <v>1</v>
      </c>
      <c r="N32" s="48">
        <v>33</v>
      </c>
      <c r="O32" s="48">
        <v>2</v>
      </c>
      <c r="P32" s="48">
        <v>27</v>
      </c>
      <c r="Q32" s="48">
        <v>2</v>
      </c>
      <c r="R32" s="65">
        <f t="shared" si="5"/>
        <v>77</v>
      </c>
      <c r="S32" s="65">
        <f t="shared" si="6"/>
        <v>5</v>
      </c>
      <c r="T32" s="49">
        <v>57</v>
      </c>
      <c r="U32" s="49">
        <v>5</v>
      </c>
      <c r="V32" s="119">
        <f t="shared" si="7"/>
        <v>20</v>
      </c>
      <c r="W32" s="119">
        <f t="shared" si="8"/>
        <v>0</v>
      </c>
    </row>
    <row r="33" spans="1:23" ht="12" customHeight="1">
      <c r="A33" s="10" t="s">
        <v>338</v>
      </c>
      <c r="B33" s="427"/>
      <c r="C33" s="428"/>
      <c r="D33" s="428"/>
      <c r="E33" s="428"/>
      <c r="F33" s="428"/>
      <c r="G33" s="428"/>
      <c r="H33" s="428"/>
      <c r="I33" s="429"/>
      <c r="J33" s="80"/>
      <c r="K33" s="80"/>
      <c r="L33" s="50">
        <v>150</v>
      </c>
      <c r="M33" s="50">
        <v>6</v>
      </c>
      <c r="N33" s="48">
        <v>130</v>
      </c>
      <c r="O33" s="48">
        <v>6</v>
      </c>
      <c r="P33" s="48">
        <v>139</v>
      </c>
      <c r="Q33" s="48">
        <v>7</v>
      </c>
      <c r="R33" s="65">
        <f t="shared" si="5"/>
        <v>419</v>
      </c>
      <c r="S33" s="65">
        <f t="shared" si="6"/>
        <v>19</v>
      </c>
      <c r="T33" s="49">
        <v>411</v>
      </c>
      <c r="U33" s="49">
        <v>20</v>
      </c>
      <c r="V33" s="119">
        <f t="shared" si="7"/>
        <v>8</v>
      </c>
      <c r="W33" s="119">
        <f t="shared" si="8"/>
        <v>-1</v>
      </c>
    </row>
    <row r="34" spans="1:23" ht="12" customHeight="1">
      <c r="A34" s="10" t="s">
        <v>351</v>
      </c>
      <c r="B34" s="427"/>
      <c r="C34" s="428"/>
      <c r="D34" s="428"/>
      <c r="E34" s="428"/>
      <c r="F34" s="428"/>
      <c r="G34" s="428"/>
      <c r="H34" s="428"/>
      <c r="I34" s="429"/>
      <c r="J34" s="80"/>
      <c r="K34" s="80"/>
      <c r="L34" s="50">
        <v>16</v>
      </c>
      <c r="M34" s="50">
        <v>1</v>
      </c>
      <c r="N34" s="48">
        <v>20</v>
      </c>
      <c r="O34" s="48">
        <v>1</v>
      </c>
      <c r="P34" s="48">
        <v>32</v>
      </c>
      <c r="Q34" s="48">
        <v>2</v>
      </c>
      <c r="R34" s="65">
        <f t="shared" si="5"/>
        <v>68</v>
      </c>
      <c r="S34" s="65">
        <f t="shared" si="6"/>
        <v>4</v>
      </c>
      <c r="T34" s="49">
        <v>87</v>
      </c>
      <c r="U34" s="49">
        <v>5</v>
      </c>
      <c r="V34" s="119">
        <f>R34-T34</f>
        <v>-19</v>
      </c>
      <c r="W34" s="119">
        <f>S34-U34</f>
        <v>-1</v>
      </c>
    </row>
    <row r="35" spans="1:23" ht="12" customHeight="1">
      <c r="A35" s="11" t="s">
        <v>354</v>
      </c>
      <c r="B35" s="427"/>
      <c r="C35" s="428"/>
      <c r="D35" s="428"/>
      <c r="E35" s="428"/>
      <c r="F35" s="428"/>
      <c r="G35" s="428"/>
      <c r="H35" s="428"/>
      <c r="I35" s="429"/>
      <c r="J35" s="80"/>
      <c r="K35" s="80"/>
      <c r="L35" s="50">
        <v>35</v>
      </c>
      <c r="M35" s="50">
        <v>2</v>
      </c>
      <c r="N35" s="48">
        <v>32</v>
      </c>
      <c r="O35" s="48">
        <v>2</v>
      </c>
      <c r="P35" s="48">
        <v>31</v>
      </c>
      <c r="Q35" s="48">
        <v>2</v>
      </c>
      <c r="R35" s="65">
        <f t="shared" si="5"/>
        <v>98</v>
      </c>
      <c r="S35" s="65">
        <f t="shared" si="6"/>
        <v>6</v>
      </c>
      <c r="T35" s="49">
        <v>88</v>
      </c>
      <c r="U35" s="49">
        <v>5</v>
      </c>
      <c r="V35" s="119">
        <f t="shared" si="7"/>
        <v>10</v>
      </c>
      <c r="W35" s="119">
        <f t="shared" si="8"/>
        <v>1</v>
      </c>
    </row>
    <row r="36" spans="1:23" ht="12" customHeight="1">
      <c r="A36" s="10" t="s">
        <v>288</v>
      </c>
      <c r="B36" s="427"/>
      <c r="C36" s="428"/>
      <c r="D36" s="428"/>
      <c r="E36" s="428"/>
      <c r="F36" s="428"/>
      <c r="G36" s="428"/>
      <c r="H36" s="428"/>
      <c r="I36" s="429"/>
      <c r="J36" s="80"/>
      <c r="K36" s="80"/>
      <c r="L36" s="50">
        <v>30</v>
      </c>
      <c r="M36" s="50">
        <v>1</v>
      </c>
      <c r="N36" s="48">
        <v>33</v>
      </c>
      <c r="O36" s="48">
        <v>2</v>
      </c>
      <c r="P36" s="48">
        <v>34</v>
      </c>
      <c r="Q36" s="48">
        <v>2</v>
      </c>
      <c r="R36" s="65">
        <f t="shared" si="5"/>
        <v>97</v>
      </c>
      <c r="S36" s="65">
        <f t="shared" si="6"/>
        <v>5</v>
      </c>
      <c r="T36" s="49">
        <v>93</v>
      </c>
      <c r="U36" s="49">
        <v>6</v>
      </c>
      <c r="V36" s="119">
        <f t="shared" si="7"/>
        <v>4</v>
      </c>
      <c r="W36" s="119">
        <f t="shared" si="8"/>
        <v>-1</v>
      </c>
    </row>
    <row r="37" spans="1:23" ht="12" customHeight="1">
      <c r="A37" s="10" t="s">
        <v>292</v>
      </c>
      <c r="B37" s="427"/>
      <c r="C37" s="428"/>
      <c r="D37" s="428"/>
      <c r="E37" s="428"/>
      <c r="F37" s="428"/>
      <c r="G37" s="428"/>
      <c r="H37" s="428"/>
      <c r="I37" s="429"/>
      <c r="J37" s="80"/>
      <c r="K37" s="80"/>
      <c r="L37" s="50">
        <v>51</v>
      </c>
      <c r="M37" s="50">
        <v>3</v>
      </c>
      <c r="N37" s="48">
        <v>66</v>
      </c>
      <c r="O37" s="48">
        <v>3</v>
      </c>
      <c r="P37" s="48">
        <v>70</v>
      </c>
      <c r="Q37" s="48">
        <v>4</v>
      </c>
      <c r="R37" s="65">
        <f t="shared" si="5"/>
        <v>187</v>
      </c>
      <c r="S37" s="65">
        <f t="shared" si="6"/>
        <v>10</v>
      </c>
      <c r="T37" s="49">
        <v>193</v>
      </c>
      <c r="U37" s="49">
        <v>11</v>
      </c>
      <c r="V37" s="119">
        <f t="shared" si="7"/>
        <v>-6</v>
      </c>
      <c r="W37" s="119">
        <f t="shared" si="8"/>
        <v>-1</v>
      </c>
    </row>
    <row r="38" spans="1:23" ht="12.75">
      <c r="A38" s="10" t="s">
        <v>360</v>
      </c>
      <c r="B38" s="427"/>
      <c r="C38" s="428"/>
      <c r="D38" s="428"/>
      <c r="E38" s="428"/>
      <c r="F38" s="428"/>
      <c r="G38" s="428"/>
      <c r="H38" s="428"/>
      <c r="I38" s="429"/>
      <c r="J38" s="80"/>
      <c r="K38" s="80"/>
      <c r="L38" s="50">
        <v>26</v>
      </c>
      <c r="M38" s="50">
        <v>1</v>
      </c>
      <c r="N38" s="48">
        <v>16</v>
      </c>
      <c r="O38" s="48">
        <v>1</v>
      </c>
      <c r="P38" s="48">
        <v>20</v>
      </c>
      <c r="Q38" s="48">
        <v>1</v>
      </c>
      <c r="R38" s="65">
        <f t="shared" si="5"/>
        <v>62</v>
      </c>
      <c r="S38" s="65">
        <f t="shared" si="6"/>
        <v>3</v>
      </c>
      <c r="T38" s="49">
        <v>36</v>
      </c>
      <c r="U38" s="49">
        <v>2</v>
      </c>
      <c r="V38" s="119">
        <f t="shared" si="7"/>
        <v>26</v>
      </c>
      <c r="W38" s="119">
        <f t="shared" si="8"/>
        <v>1</v>
      </c>
    </row>
    <row r="39" spans="1:23" ht="12.75">
      <c r="A39" s="10" t="s">
        <v>361</v>
      </c>
      <c r="B39" s="427"/>
      <c r="C39" s="428"/>
      <c r="D39" s="428"/>
      <c r="E39" s="428"/>
      <c r="F39" s="428"/>
      <c r="G39" s="428"/>
      <c r="H39" s="428"/>
      <c r="I39" s="429"/>
      <c r="J39" s="80"/>
      <c r="K39" s="80"/>
      <c r="L39" s="50">
        <v>30</v>
      </c>
      <c r="M39" s="50">
        <v>1</v>
      </c>
      <c r="N39" s="48">
        <v>26</v>
      </c>
      <c r="O39" s="48">
        <v>1</v>
      </c>
      <c r="P39" s="48">
        <v>22</v>
      </c>
      <c r="Q39" s="48">
        <v>1</v>
      </c>
      <c r="R39" s="65">
        <f t="shared" si="5"/>
        <v>78</v>
      </c>
      <c r="S39" s="65">
        <f t="shared" si="6"/>
        <v>3</v>
      </c>
      <c r="T39" s="49">
        <v>68</v>
      </c>
      <c r="U39" s="49">
        <v>3</v>
      </c>
      <c r="V39" s="119">
        <f>R39-T39</f>
        <v>10</v>
      </c>
      <c r="W39" s="119">
        <f>S39-U39</f>
        <v>0</v>
      </c>
    </row>
    <row r="40" spans="1:23" ht="12.75">
      <c r="A40" s="10" t="s">
        <v>370</v>
      </c>
      <c r="B40" s="427"/>
      <c r="C40" s="428"/>
      <c r="D40" s="428"/>
      <c r="E40" s="428"/>
      <c r="F40" s="428"/>
      <c r="G40" s="428"/>
      <c r="H40" s="428"/>
      <c r="I40" s="429"/>
      <c r="J40" s="80"/>
      <c r="K40" s="80"/>
      <c r="L40" s="50">
        <v>60</v>
      </c>
      <c r="M40" s="50">
        <v>3</v>
      </c>
      <c r="N40" s="48">
        <v>53</v>
      </c>
      <c r="O40" s="48">
        <v>2</v>
      </c>
      <c r="P40" s="48">
        <v>15</v>
      </c>
      <c r="Q40" s="48">
        <v>1</v>
      </c>
      <c r="R40" s="65">
        <f t="shared" si="5"/>
        <v>128</v>
      </c>
      <c r="S40" s="65">
        <f t="shared" si="6"/>
        <v>6</v>
      </c>
      <c r="T40" s="49">
        <v>109</v>
      </c>
      <c r="U40" s="49">
        <v>5</v>
      </c>
      <c r="V40" s="119">
        <f>R40-T40</f>
        <v>19</v>
      </c>
      <c r="W40" s="119">
        <f>S40-U40</f>
        <v>1</v>
      </c>
    </row>
    <row r="41" spans="1:23" ht="11.25" customHeight="1">
      <c r="A41" s="10" t="s">
        <v>371</v>
      </c>
      <c r="B41" s="433"/>
      <c r="C41" s="434"/>
      <c r="D41" s="434"/>
      <c r="E41" s="434"/>
      <c r="F41" s="434"/>
      <c r="G41" s="434"/>
      <c r="H41" s="434"/>
      <c r="I41" s="435"/>
      <c r="J41" s="59"/>
      <c r="K41" s="59"/>
      <c r="L41" s="50">
        <v>40</v>
      </c>
      <c r="M41" s="50">
        <v>2</v>
      </c>
      <c r="N41" s="48">
        <v>33</v>
      </c>
      <c r="O41" s="48">
        <v>2</v>
      </c>
      <c r="P41" s="48">
        <v>33</v>
      </c>
      <c r="Q41" s="48">
        <v>2</v>
      </c>
      <c r="R41" s="65">
        <f t="shared" si="5"/>
        <v>106</v>
      </c>
      <c r="S41" s="65">
        <f t="shared" si="6"/>
        <v>6</v>
      </c>
      <c r="T41" s="49">
        <v>105</v>
      </c>
      <c r="U41" s="49">
        <v>6</v>
      </c>
      <c r="V41" s="119">
        <f t="shared" si="7"/>
        <v>1</v>
      </c>
      <c r="W41" s="119">
        <f t="shared" si="8"/>
        <v>0</v>
      </c>
    </row>
    <row r="42" spans="1:23" s="168" customFormat="1" ht="12" customHeight="1">
      <c r="A42" s="426" t="s">
        <v>4</v>
      </c>
      <c r="B42" s="426"/>
      <c r="C42" s="426"/>
      <c r="D42" s="426"/>
      <c r="E42" s="426"/>
      <c r="F42" s="426"/>
      <c r="G42" s="426"/>
      <c r="H42" s="426"/>
      <c r="I42" s="426"/>
      <c r="J42" s="169"/>
      <c r="K42" s="169"/>
      <c r="L42" s="170">
        <f aca="true" t="shared" si="9" ref="L42:W42">SUM(L27:L41)</f>
        <v>617</v>
      </c>
      <c r="M42" s="170">
        <f t="shared" si="9"/>
        <v>27</v>
      </c>
      <c r="N42" s="170">
        <f t="shared" si="9"/>
        <v>581</v>
      </c>
      <c r="O42" s="170">
        <f t="shared" si="9"/>
        <v>28</v>
      </c>
      <c r="P42" s="170">
        <f t="shared" si="9"/>
        <v>570</v>
      </c>
      <c r="Q42" s="170">
        <f t="shared" si="9"/>
        <v>32</v>
      </c>
      <c r="R42" s="170">
        <f t="shared" si="9"/>
        <v>1768</v>
      </c>
      <c r="S42" s="170">
        <f t="shared" si="9"/>
        <v>87</v>
      </c>
      <c r="T42" s="171">
        <f t="shared" si="9"/>
        <v>1767</v>
      </c>
      <c r="U42" s="171">
        <f t="shared" si="9"/>
        <v>91</v>
      </c>
      <c r="V42" s="188">
        <f t="shared" si="9"/>
        <v>1</v>
      </c>
      <c r="W42" s="188">
        <f t="shared" si="9"/>
        <v>-4</v>
      </c>
    </row>
  </sheetData>
  <mergeCells count="25">
    <mergeCell ref="J6:K6"/>
    <mergeCell ref="A3:W3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V25:W25"/>
    <mergeCell ref="L24:W24"/>
    <mergeCell ref="P25:Q25"/>
    <mergeCell ref="R25:S25"/>
    <mergeCell ref="N6:O6"/>
    <mergeCell ref="L25:M25"/>
    <mergeCell ref="N25:O25"/>
    <mergeCell ref="T6:U6"/>
    <mergeCell ref="T25:U25"/>
    <mergeCell ref="A42:I42"/>
    <mergeCell ref="B5:I5"/>
    <mergeCell ref="B27:I41"/>
    <mergeCell ref="B24:I26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41"/>
  <sheetViews>
    <sheetView showGridLines="0" zoomScale="115" zoomScaleNormal="115" workbookViewId="0" topLeftCell="A33">
      <selection activeCell="L41" sqref="L41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8" width="5.28125" style="0" customWidth="1"/>
    <col min="9" max="9" width="5.140625" style="0" customWidth="1"/>
    <col min="10" max="10" width="5.421875" style="0" hidden="1" customWidth="1"/>
    <col min="11" max="11" width="6.00390625" style="0" hidden="1" customWidth="1"/>
    <col min="12" max="21" width="5.28125" style="0" customWidth="1"/>
    <col min="22" max="23" width="5.28125" style="183" customWidth="1"/>
  </cols>
  <sheetData>
    <row r="1" spans="1:23" ht="12" customHeight="1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6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8" t="s">
        <v>131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</row>
    <row r="4" spans="1:23" ht="6" customHeight="1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4.25" customHeight="1">
      <c r="A8" s="253" t="s">
        <v>299</v>
      </c>
      <c r="B8" s="255">
        <v>294</v>
      </c>
      <c r="C8" s="255">
        <v>12</v>
      </c>
      <c r="D8" s="281">
        <v>221</v>
      </c>
      <c r="E8" s="281">
        <v>9</v>
      </c>
      <c r="F8" s="119">
        <f aca="true" t="shared" si="0" ref="F8:G14">B8-D8</f>
        <v>73</v>
      </c>
      <c r="G8" s="119">
        <f t="shared" si="0"/>
        <v>3</v>
      </c>
      <c r="H8" s="255">
        <v>182</v>
      </c>
      <c r="I8" s="255">
        <v>8</v>
      </c>
      <c r="J8" s="56">
        <v>179</v>
      </c>
      <c r="K8" s="56">
        <v>8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190"/>
      <c r="W8" s="190"/>
    </row>
    <row r="9" spans="1:23" ht="12.75">
      <c r="A9" s="8" t="s">
        <v>287</v>
      </c>
      <c r="B9" s="50">
        <v>513</v>
      </c>
      <c r="C9" s="50">
        <v>19</v>
      </c>
      <c r="D9" s="49">
        <v>457</v>
      </c>
      <c r="E9" s="49">
        <v>17</v>
      </c>
      <c r="F9" s="119">
        <f t="shared" si="0"/>
        <v>56</v>
      </c>
      <c r="G9" s="119">
        <f t="shared" si="0"/>
        <v>2</v>
      </c>
      <c r="H9" s="50">
        <v>314</v>
      </c>
      <c r="I9" s="50">
        <v>13</v>
      </c>
      <c r="J9" s="60">
        <v>333</v>
      </c>
      <c r="K9" s="60">
        <v>12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9" t="s">
        <v>310</v>
      </c>
      <c r="B10" s="48">
        <v>291</v>
      </c>
      <c r="C10" s="48">
        <v>13</v>
      </c>
      <c r="D10" s="49">
        <v>191</v>
      </c>
      <c r="E10" s="49">
        <v>8</v>
      </c>
      <c r="F10" s="119">
        <f t="shared" si="0"/>
        <v>100</v>
      </c>
      <c r="G10" s="119">
        <f t="shared" si="0"/>
        <v>5</v>
      </c>
      <c r="H10" s="50">
        <v>140</v>
      </c>
      <c r="I10" s="50">
        <v>7</v>
      </c>
      <c r="J10" s="60">
        <v>131</v>
      </c>
      <c r="K10" s="60">
        <v>6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353</v>
      </c>
      <c r="B11" s="48">
        <v>121</v>
      </c>
      <c r="C11" s="48">
        <v>5</v>
      </c>
      <c r="D11" s="49">
        <v>144</v>
      </c>
      <c r="E11" s="49">
        <v>6</v>
      </c>
      <c r="F11" s="119">
        <f t="shared" si="0"/>
        <v>-23</v>
      </c>
      <c r="G11" s="119">
        <f t="shared" si="0"/>
        <v>-1</v>
      </c>
      <c r="H11" s="50">
        <v>112</v>
      </c>
      <c r="I11" s="50">
        <v>5</v>
      </c>
      <c r="J11" s="60">
        <v>86</v>
      </c>
      <c r="K11" s="60">
        <v>4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9</v>
      </c>
      <c r="B12" s="48">
        <v>231</v>
      </c>
      <c r="C12" s="48">
        <v>9</v>
      </c>
      <c r="D12" s="49">
        <v>195</v>
      </c>
      <c r="E12" s="49">
        <v>8</v>
      </c>
      <c r="F12" s="119">
        <f t="shared" si="0"/>
        <v>36</v>
      </c>
      <c r="G12" s="119">
        <f t="shared" si="0"/>
        <v>1</v>
      </c>
      <c r="H12" s="50">
        <v>146</v>
      </c>
      <c r="I12" s="50">
        <v>7</v>
      </c>
      <c r="J12" s="60">
        <v>163</v>
      </c>
      <c r="K12" s="60">
        <v>7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369</v>
      </c>
      <c r="B13" s="48">
        <v>271</v>
      </c>
      <c r="C13" s="48">
        <v>11</v>
      </c>
      <c r="D13" s="49">
        <v>286</v>
      </c>
      <c r="E13" s="49">
        <v>12</v>
      </c>
      <c r="F13" s="119">
        <f t="shared" si="0"/>
        <v>-15</v>
      </c>
      <c r="G13" s="119">
        <f t="shared" si="0"/>
        <v>-1</v>
      </c>
      <c r="H13" s="50">
        <v>236</v>
      </c>
      <c r="I13" s="50">
        <v>11</v>
      </c>
      <c r="J13" s="60">
        <v>207</v>
      </c>
      <c r="K13" s="60">
        <v>8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298</v>
      </c>
      <c r="B14" s="48">
        <v>70</v>
      </c>
      <c r="C14" s="48">
        <v>3</v>
      </c>
      <c r="D14" s="49">
        <v>128</v>
      </c>
      <c r="E14" s="49">
        <v>5</v>
      </c>
      <c r="F14" s="119">
        <f t="shared" si="0"/>
        <v>-58</v>
      </c>
      <c r="G14" s="119">
        <f t="shared" si="0"/>
        <v>-2</v>
      </c>
      <c r="H14" s="50">
        <v>100</v>
      </c>
      <c r="I14" s="50">
        <v>4</v>
      </c>
      <c r="J14" s="60">
        <v>68</v>
      </c>
      <c r="K14" s="60">
        <v>3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s="168" customFormat="1" ht="12.75">
      <c r="A15" s="167" t="s">
        <v>4</v>
      </c>
      <c r="B15" s="159">
        <f>SUM(B8:B14)</f>
        <v>1791</v>
      </c>
      <c r="C15" s="159">
        <f aca="true" t="shared" si="1" ref="C15:K15">SUM(C8:C14)</f>
        <v>72</v>
      </c>
      <c r="D15" s="160">
        <f t="shared" si="1"/>
        <v>1622</v>
      </c>
      <c r="E15" s="160">
        <f t="shared" si="1"/>
        <v>65</v>
      </c>
      <c r="F15" s="119">
        <f t="shared" si="1"/>
        <v>169</v>
      </c>
      <c r="G15" s="119">
        <f t="shared" si="1"/>
        <v>7</v>
      </c>
      <c r="H15" s="161">
        <f t="shared" si="1"/>
        <v>1230</v>
      </c>
      <c r="I15" s="161">
        <f t="shared" si="1"/>
        <v>55</v>
      </c>
      <c r="J15" s="162">
        <f t="shared" si="1"/>
        <v>1167</v>
      </c>
      <c r="K15" s="162">
        <f t="shared" si="1"/>
        <v>48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87"/>
      <c r="W15" s="187"/>
    </row>
    <row r="16" spans="1:23" ht="12.75">
      <c r="A16" s="84"/>
      <c r="B16" s="440" t="s">
        <v>182</v>
      </c>
      <c r="C16" s="440"/>
      <c r="D16" s="440"/>
      <c r="E16" s="440"/>
      <c r="F16" s="440"/>
      <c r="G16" s="440"/>
      <c r="H16" s="440"/>
      <c r="I16" s="441"/>
      <c r="J16" s="58"/>
      <c r="K16" s="58"/>
      <c r="L16" s="438" t="s">
        <v>181</v>
      </c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</row>
    <row r="17" spans="1:23" ht="12.75">
      <c r="A17" s="85"/>
      <c r="B17" s="442"/>
      <c r="C17" s="442"/>
      <c r="D17" s="442"/>
      <c r="E17" s="442"/>
      <c r="F17" s="442"/>
      <c r="G17" s="442"/>
      <c r="H17" s="442"/>
      <c r="I17" s="443"/>
      <c r="J17" s="81"/>
      <c r="K17" s="81"/>
      <c r="L17" s="379" t="s">
        <v>30</v>
      </c>
      <c r="M17" s="380"/>
      <c r="N17" s="379" t="s">
        <v>31</v>
      </c>
      <c r="O17" s="380"/>
      <c r="P17" s="379" t="s">
        <v>32</v>
      </c>
      <c r="Q17" s="380"/>
      <c r="R17" s="414" t="s">
        <v>414</v>
      </c>
      <c r="S17" s="415"/>
      <c r="T17" s="416" t="s">
        <v>417</v>
      </c>
      <c r="U17" s="417"/>
      <c r="V17" s="402" t="s">
        <v>3</v>
      </c>
      <c r="W17" s="402"/>
    </row>
    <row r="18" spans="1:23" ht="12.75">
      <c r="A18" s="86"/>
      <c r="B18" s="444"/>
      <c r="C18" s="444"/>
      <c r="D18" s="444"/>
      <c r="E18" s="444"/>
      <c r="F18" s="444"/>
      <c r="G18" s="444"/>
      <c r="H18" s="444"/>
      <c r="I18" s="445"/>
      <c r="J18" s="83"/>
      <c r="K18" s="83"/>
      <c r="L18" s="6" t="s">
        <v>6</v>
      </c>
      <c r="M18" s="6" t="s">
        <v>5</v>
      </c>
      <c r="N18" s="6" t="s">
        <v>6</v>
      </c>
      <c r="O18" s="6" t="s">
        <v>5</v>
      </c>
      <c r="P18" s="6" t="s">
        <v>6</v>
      </c>
      <c r="Q18" s="6" t="s">
        <v>5</v>
      </c>
      <c r="R18" s="7" t="s">
        <v>6</v>
      </c>
      <c r="S18" s="7" t="s">
        <v>5</v>
      </c>
      <c r="T18" s="5" t="s">
        <v>6</v>
      </c>
      <c r="U18" s="5" t="s">
        <v>5</v>
      </c>
      <c r="V18" s="139" t="s">
        <v>6</v>
      </c>
      <c r="W18" s="139" t="s">
        <v>5</v>
      </c>
    </row>
    <row r="19" spans="1:23" ht="12.75">
      <c r="A19" s="254" t="s">
        <v>299</v>
      </c>
      <c r="B19" s="431" t="s">
        <v>174</v>
      </c>
      <c r="C19" s="431"/>
      <c r="D19" s="431"/>
      <c r="E19" s="431"/>
      <c r="F19" s="431"/>
      <c r="G19" s="431"/>
      <c r="H19" s="431"/>
      <c r="I19" s="432"/>
      <c r="J19" s="82"/>
      <c r="K19" s="82"/>
      <c r="L19" s="256">
        <v>100</v>
      </c>
      <c r="M19" s="256">
        <v>4</v>
      </c>
      <c r="N19" s="256">
        <v>140</v>
      </c>
      <c r="O19" s="256">
        <v>6</v>
      </c>
      <c r="P19" s="256">
        <v>63</v>
      </c>
      <c r="Q19" s="256">
        <v>4</v>
      </c>
      <c r="R19" s="65">
        <f>L19+N19+P19</f>
        <v>303</v>
      </c>
      <c r="S19" s="65">
        <f>M19+O19+Q19</f>
        <v>14</v>
      </c>
      <c r="T19" s="257">
        <v>290</v>
      </c>
      <c r="U19" s="257">
        <v>13</v>
      </c>
      <c r="V19" s="191">
        <f>R19-T19</f>
        <v>13</v>
      </c>
      <c r="W19" s="191">
        <f>S19-U19</f>
        <v>1</v>
      </c>
    </row>
    <row r="20" spans="1:23" ht="12.75">
      <c r="A20" s="63" t="s">
        <v>287</v>
      </c>
      <c r="B20" s="428"/>
      <c r="C20" s="428"/>
      <c r="D20" s="428"/>
      <c r="E20" s="428"/>
      <c r="F20" s="428"/>
      <c r="G20" s="428"/>
      <c r="H20" s="428"/>
      <c r="I20" s="429"/>
      <c r="J20" s="80"/>
      <c r="K20" s="80"/>
      <c r="L20" s="64">
        <v>178</v>
      </c>
      <c r="M20" s="64">
        <v>7</v>
      </c>
      <c r="N20" s="64">
        <v>110</v>
      </c>
      <c r="O20" s="64">
        <v>5</v>
      </c>
      <c r="P20" s="64">
        <v>87</v>
      </c>
      <c r="Q20" s="64">
        <v>4</v>
      </c>
      <c r="R20" s="65">
        <f aca="true" t="shared" si="2" ref="R20:S25">L20+N20+P20</f>
        <v>375</v>
      </c>
      <c r="S20" s="65">
        <f t="shared" si="2"/>
        <v>16</v>
      </c>
      <c r="T20" s="66">
        <v>286</v>
      </c>
      <c r="U20" s="66">
        <v>11</v>
      </c>
      <c r="V20" s="191">
        <f aca="true" t="shared" si="3" ref="V20:W25">R20-T20</f>
        <v>89</v>
      </c>
      <c r="W20" s="191">
        <f t="shared" si="3"/>
        <v>5</v>
      </c>
    </row>
    <row r="21" spans="1:23" ht="12.75">
      <c r="A21" s="8" t="s">
        <v>310</v>
      </c>
      <c r="B21" s="428"/>
      <c r="C21" s="428"/>
      <c r="D21" s="428"/>
      <c r="E21" s="428"/>
      <c r="F21" s="428"/>
      <c r="G21" s="428"/>
      <c r="H21" s="428"/>
      <c r="I21" s="429"/>
      <c r="J21" s="80"/>
      <c r="K21" s="80"/>
      <c r="L21" s="50">
        <v>82</v>
      </c>
      <c r="M21" s="50">
        <v>4</v>
      </c>
      <c r="N21" s="48">
        <v>60</v>
      </c>
      <c r="O21" s="48">
        <v>3</v>
      </c>
      <c r="P21" s="48">
        <v>50</v>
      </c>
      <c r="Q21" s="48">
        <v>2</v>
      </c>
      <c r="R21" s="48">
        <f t="shared" si="2"/>
        <v>192</v>
      </c>
      <c r="S21" s="48">
        <f t="shared" si="2"/>
        <v>9</v>
      </c>
      <c r="T21" s="49">
        <v>159</v>
      </c>
      <c r="U21" s="49">
        <v>7</v>
      </c>
      <c r="V21" s="119">
        <f t="shared" si="3"/>
        <v>33</v>
      </c>
      <c r="W21" s="119">
        <f t="shared" si="3"/>
        <v>2</v>
      </c>
    </row>
    <row r="22" spans="1:23" ht="12.75">
      <c r="A22" s="10" t="s">
        <v>353</v>
      </c>
      <c r="B22" s="428"/>
      <c r="C22" s="428"/>
      <c r="D22" s="428"/>
      <c r="E22" s="428"/>
      <c r="F22" s="428"/>
      <c r="G22" s="428"/>
      <c r="H22" s="428"/>
      <c r="I22" s="429"/>
      <c r="J22" s="80"/>
      <c r="K22" s="80"/>
      <c r="L22" s="50">
        <v>44</v>
      </c>
      <c r="M22" s="50">
        <v>2</v>
      </c>
      <c r="N22" s="48">
        <v>50</v>
      </c>
      <c r="O22" s="48">
        <v>2</v>
      </c>
      <c r="P22" s="48">
        <v>50</v>
      </c>
      <c r="Q22" s="48">
        <v>2</v>
      </c>
      <c r="R22" s="48">
        <f t="shared" si="2"/>
        <v>144</v>
      </c>
      <c r="S22" s="48">
        <f t="shared" si="2"/>
        <v>6</v>
      </c>
      <c r="T22" s="49">
        <v>132</v>
      </c>
      <c r="U22" s="49">
        <v>6</v>
      </c>
      <c r="V22" s="119">
        <f t="shared" si="3"/>
        <v>12</v>
      </c>
      <c r="W22" s="119">
        <f t="shared" si="3"/>
        <v>0</v>
      </c>
    </row>
    <row r="23" spans="1:23" ht="12.75">
      <c r="A23" s="11" t="s">
        <v>9</v>
      </c>
      <c r="B23" s="428"/>
      <c r="C23" s="428"/>
      <c r="D23" s="428"/>
      <c r="E23" s="428"/>
      <c r="F23" s="428"/>
      <c r="G23" s="428"/>
      <c r="H23" s="428"/>
      <c r="I23" s="429"/>
      <c r="J23" s="80"/>
      <c r="K23" s="80"/>
      <c r="L23" s="50">
        <v>84</v>
      </c>
      <c r="M23" s="50">
        <v>4</v>
      </c>
      <c r="N23" s="48">
        <v>55</v>
      </c>
      <c r="O23" s="48">
        <v>3</v>
      </c>
      <c r="P23" s="48">
        <v>55</v>
      </c>
      <c r="Q23" s="48">
        <v>2</v>
      </c>
      <c r="R23" s="48">
        <f t="shared" si="2"/>
        <v>194</v>
      </c>
      <c r="S23" s="48">
        <f t="shared" si="2"/>
        <v>9</v>
      </c>
      <c r="T23" s="49">
        <v>172</v>
      </c>
      <c r="U23" s="49">
        <v>8</v>
      </c>
      <c r="V23" s="119">
        <f t="shared" si="3"/>
        <v>22</v>
      </c>
      <c r="W23" s="119">
        <f t="shared" si="3"/>
        <v>1</v>
      </c>
    </row>
    <row r="24" spans="1:23" ht="12.75">
      <c r="A24" s="247" t="s">
        <v>369</v>
      </c>
      <c r="B24" s="428"/>
      <c r="C24" s="428"/>
      <c r="D24" s="428"/>
      <c r="E24" s="428"/>
      <c r="F24" s="428"/>
      <c r="G24" s="428"/>
      <c r="H24" s="428"/>
      <c r="I24" s="429"/>
      <c r="J24" s="80"/>
      <c r="K24" s="80"/>
      <c r="L24" s="68">
        <v>114</v>
      </c>
      <c r="M24" s="68">
        <v>4</v>
      </c>
      <c r="N24" s="69">
        <v>83</v>
      </c>
      <c r="O24" s="69">
        <v>4</v>
      </c>
      <c r="P24" s="69">
        <v>78</v>
      </c>
      <c r="Q24" s="69">
        <v>4</v>
      </c>
      <c r="R24" s="48">
        <f>L24+N24+P24</f>
        <v>275</v>
      </c>
      <c r="S24" s="48">
        <f>M24+O24+Q24</f>
        <v>12</v>
      </c>
      <c r="T24" s="70">
        <v>239</v>
      </c>
      <c r="U24" s="70">
        <v>10</v>
      </c>
      <c r="V24" s="119">
        <f>R24-T24</f>
        <v>36</v>
      </c>
      <c r="W24" s="119">
        <f>S24-U24</f>
        <v>2</v>
      </c>
    </row>
    <row r="25" spans="1:23" ht="13.5" customHeight="1">
      <c r="A25" s="67" t="s">
        <v>298</v>
      </c>
      <c r="B25" s="434"/>
      <c r="C25" s="434"/>
      <c r="D25" s="434"/>
      <c r="E25" s="434"/>
      <c r="F25" s="434"/>
      <c r="G25" s="434"/>
      <c r="H25" s="434"/>
      <c r="I25" s="435"/>
      <c r="J25" s="80"/>
      <c r="K25" s="80"/>
      <c r="L25" s="68">
        <v>41</v>
      </c>
      <c r="M25" s="68">
        <v>2</v>
      </c>
      <c r="N25" s="69">
        <v>50</v>
      </c>
      <c r="O25" s="69">
        <v>2</v>
      </c>
      <c r="P25" s="69">
        <v>30</v>
      </c>
      <c r="Q25" s="69">
        <v>1</v>
      </c>
      <c r="R25" s="69">
        <f t="shared" si="2"/>
        <v>121</v>
      </c>
      <c r="S25" s="69">
        <f t="shared" si="2"/>
        <v>5</v>
      </c>
      <c r="T25" s="70">
        <v>105</v>
      </c>
      <c r="U25" s="70">
        <v>5</v>
      </c>
      <c r="V25" s="192">
        <f t="shared" si="3"/>
        <v>16</v>
      </c>
      <c r="W25" s="192">
        <f t="shared" si="3"/>
        <v>0</v>
      </c>
    </row>
    <row r="26" spans="1:23" s="168" customFormat="1" ht="12.75" customHeight="1">
      <c r="A26" s="426" t="s">
        <v>4</v>
      </c>
      <c r="B26" s="426"/>
      <c r="C26" s="426"/>
      <c r="D26" s="426"/>
      <c r="E26" s="426"/>
      <c r="F26" s="426"/>
      <c r="G26" s="426"/>
      <c r="H26" s="426"/>
      <c r="I26" s="426"/>
      <c r="J26" s="169"/>
      <c r="K26" s="169"/>
      <c r="L26" s="170">
        <f aca="true" t="shared" si="4" ref="L26:W26">SUM(L19:L25)</f>
        <v>643</v>
      </c>
      <c r="M26" s="170">
        <f t="shared" si="4"/>
        <v>27</v>
      </c>
      <c r="N26" s="170">
        <f t="shared" si="4"/>
        <v>548</v>
      </c>
      <c r="O26" s="170">
        <f t="shared" si="4"/>
        <v>25</v>
      </c>
      <c r="P26" s="170">
        <f t="shared" si="4"/>
        <v>413</v>
      </c>
      <c r="Q26" s="170">
        <f t="shared" si="4"/>
        <v>19</v>
      </c>
      <c r="R26" s="170">
        <f t="shared" si="4"/>
        <v>1604</v>
      </c>
      <c r="S26" s="170">
        <f t="shared" si="4"/>
        <v>71</v>
      </c>
      <c r="T26" s="171">
        <f t="shared" si="4"/>
        <v>1383</v>
      </c>
      <c r="U26" s="171">
        <f t="shared" si="4"/>
        <v>60</v>
      </c>
      <c r="V26" s="188">
        <f t="shared" si="4"/>
        <v>221</v>
      </c>
      <c r="W26" s="188">
        <f t="shared" si="4"/>
        <v>11</v>
      </c>
    </row>
    <row r="27" spans="1:23" s="168" customFormat="1" ht="12.75" customHeight="1">
      <c r="A27" s="253" t="s">
        <v>299</v>
      </c>
      <c r="B27" s="430" t="s">
        <v>184</v>
      </c>
      <c r="C27" s="431"/>
      <c r="D27" s="431"/>
      <c r="E27" s="431"/>
      <c r="F27" s="431"/>
      <c r="G27" s="431"/>
      <c r="H27" s="431"/>
      <c r="I27" s="432"/>
      <c r="J27" s="252"/>
      <c r="K27" s="252"/>
      <c r="L27" s="50">
        <v>76</v>
      </c>
      <c r="M27" s="50">
        <v>3</v>
      </c>
      <c r="N27" s="48">
        <v>40</v>
      </c>
      <c r="O27" s="48">
        <v>2</v>
      </c>
      <c r="P27" s="48">
        <v>40</v>
      </c>
      <c r="Q27" s="48">
        <v>2</v>
      </c>
      <c r="R27" s="65">
        <f aca="true" t="shared" si="5" ref="R27:S33">L27+N27+P27</f>
        <v>156</v>
      </c>
      <c r="S27" s="65">
        <f t="shared" si="5"/>
        <v>7</v>
      </c>
      <c r="T27" s="49">
        <v>140</v>
      </c>
      <c r="U27" s="49">
        <v>6</v>
      </c>
      <c r="V27" s="191">
        <f aca="true" t="shared" si="6" ref="V27:W33">R27-T27</f>
        <v>16</v>
      </c>
      <c r="W27" s="191">
        <f t="shared" si="6"/>
        <v>1</v>
      </c>
    </row>
    <row r="28" spans="1:23" ht="12.75">
      <c r="A28" s="63" t="s">
        <v>287</v>
      </c>
      <c r="B28" s="427"/>
      <c r="C28" s="428"/>
      <c r="D28" s="428"/>
      <c r="E28" s="428"/>
      <c r="F28" s="428"/>
      <c r="G28" s="428"/>
      <c r="H28" s="428"/>
      <c r="I28" s="429"/>
      <c r="J28" s="80"/>
      <c r="K28" s="80"/>
      <c r="L28" s="64">
        <v>45</v>
      </c>
      <c r="M28" s="64">
        <v>2</v>
      </c>
      <c r="N28" s="64">
        <v>47</v>
      </c>
      <c r="O28" s="64">
        <v>2</v>
      </c>
      <c r="P28" s="64">
        <v>20</v>
      </c>
      <c r="Q28" s="64">
        <v>1</v>
      </c>
      <c r="R28" s="65">
        <f t="shared" si="5"/>
        <v>112</v>
      </c>
      <c r="S28" s="65">
        <f t="shared" si="5"/>
        <v>5</v>
      </c>
      <c r="T28" s="66">
        <v>147</v>
      </c>
      <c r="U28" s="66">
        <v>6</v>
      </c>
      <c r="V28" s="191">
        <f t="shared" si="6"/>
        <v>-35</v>
      </c>
      <c r="W28" s="191">
        <f t="shared" si="6"/>
        <v>-1</v>
      </c>
    </row>
    <row r="29" spans="1:23" ht="12.75">
      <c r="A29" s="10" t="s">
        <v>310</v>
      </c>
      <c r="B29" s="427"/>
      <c r="C29" s="428"/>
      <c r="D29" s="428"/>
      <c r="E29" s="428"/>
      <c r="F29" s="428"/>
      <c r="G29" s="428"/>
      <c r="H29" s="428"/>
      <c r="I29" s="429"/>
      <c r="J29" s="80"/>
      <c r="K29" s="80"/>
      <c r="L29" s="50">
        <v>29</v>
      </c>
      <c r="M29" s="50">
        <v>1</v>
      </c>
      <c r="N29" s="48">
        <v>27</v>
      </c>
      <c r="O29" s="48">
        <v>1</v>
      </c>
      <c r="P29" s="48">
        <v>23</v>
      </c>
      <c r="Q29" s="48">
        <v>1</v>
      </c>
      <c r="R29" s="48">
        <f t="shared" si="5"/>
        <v>79</v>
      </c>
      <c r="S29" s="48">
        <f t="shared" si="5"/>
        <v>3</v>
      </c>
      <c r="T29" s="49">
        <v>68</v>
      </c>
      <c r="U29" s="49">
        <v>3</v>
      </c>
      <c r="V29" s="119">
        <f t="shared" si="6"/>
        <v>11</v>
      </c>
      <c r="W29" s="119">
        <f t="shared" si="6"/>
        <v>0</v>
      </c>
    </row>
    <row r="30" spans="1:23" ht="12.75">
      <c r="A30" s="11" t="s">
        <v>353</v>
      </c>
      <c r="B30" s="427"/>
      <c r="C30" s="428"/>
      <c r="D30" s="428"/>
      <c r="E30" s="428"/>
      <c r="F30" s="428"/>
      <c r="G30" s="428"/>
      <c r="H30" s="428"/>
      <c r="I30" s="429"/>
      <c r="J30" s="80"/>
      <c r="K30" s="80"/>
      <c r="L30" s="50">
        <v>23</v>
      </c>
      <c r="M30" s="50">
        <v>1</v>
      </c>
      <c r="N30" s="48">
        <v>29</v>
      </c>
      <c r="O30" s="48">
        <v>1</v>
      </c>
      <c r="P30" s="48">
        <v>23</v>
      </c>
      <c r="Q30" s="48">
        <v>1</v>
      </c>
      <c r="R30" s="48">
        <f t="shared" si="5"/>
        <v>75</v>
      </c>
      <c r="S30" s="48">
        <f t="shared" si="5"/>
        <v>3</v>
      </c>
      <c r="T30" s="49">
        <v>78</v>
      </c>
      <c r="U30" s="49">
        <v>3</v>
      </c>
      <c r="V30" s="119">
        <f t="shared" si="6"/>
        <v>-3</v>
      </c>
      <c r="W30" s="119">
        <f t="shared" si="6"/>
        <v>0</v>
      </c>
    </row>
    <row r="31" spans="1:23" ht="12.75">
      <c r="A31" s="10" t="s">
        <v>9</v>
      </c>
      <c r="B31" s="427"/>
      <c r="C31" s="428"/>
      <c r="D31" s="428"/>
      <c r="E31" s="428"/>
      <c r="F31" s="428"/>
      <c r="G31" s="428"/>
      <c r="H31" s="428"/>
      <c r="I31" s="429"/>
      <c r="J31" s="80"/>
      <c r="K31" s="80"/>
      <c r="L31" s="50">
        <v>23</v>
      </c>
      <c r="M31" s="50">
        <v>1</v>
      </c>
      <c r="N31" s="48">
        <v>23</v>
      </c>
      <c r="O31" s="48">
        <v>1</v>
      </c>
      <c r="P31" s="48">
        <v>21</v>
      </c>
      <c r="Q31" s="48">
        <v>1</v>
      </c>
      <c r="R31" s="48">
        <f t="shared" si="5"/>
        <v>67</v>
      </c>
      <c r="S31" s="48">
        <f t="shared" si="5"/>
        <v>3</v>
      </c>
      <c r="T31" s="49">
        <v>85</v>
      </c>
      <c r="U31" s="49">
        <v>3</v>
      </c>
      <c r="V31" s="119">
        <f t="shared" si="6"/>
        <v>-18</v>
      </c>
      <c r="W31" s="119">
        <f t="shared" si="6"/>
        <v>0</v>
      </c>
    </row>
    <row r="32" spans="1:23" ht="12.75">
      <c r="A32" s="10" t="s">
        <v>369</v>
      </c>
      <c r="B32" s="427"/>
      <c r="C32" s="428"/>
      <c r="D32" s="428"/>
      <c r="E32" s="428"/>
      <c r="F32" s="428"/>
      <c r="G32" s="428"/>
      <c r="H32" s="428"/>
      <c r="I32" s="429"/>
      <c r="J32" s="80"/>
      <c r="K32" s="80"/>
      <c r="L32" s="50">
        <v>44</v>
      </c>
      <c r="M32" s="50">
        <v>2</v>
      </c>
      <c r="N32" s="48">
        <v>40</v>
      </c>
      <c r="O32" s="48">
        <v>2</v>
      </c>
      <c r="P32" s="48">
        <v>40</v>
      </c>
      <c r="Q32" s="48">
        <v>2</v>
      </c>
      <c r="R32" s="48">
        <f t="shared" si="5"/>
        <v>124</v>
      </c>
      <c r="S32" s="48">
        <f t="shared" si="5"/>
        <v>6</v>
      </c>
      <c r="T32" s="49">
        <v>106</v>
      </c>
      <c r="U32" s="49">
        <v>5</v>
      </c>
      <c r="V32" s="119">
        <f t="shared" si="6"/>
        <v>18</v>
      </c>
      <c r="W32" s="119">
        <f t="shared" si="6"/>
        <v>1</v>
      </c>
    </row>
    <row r="33" spans="1:23" ht="12.75">
      <c r="A33" s="10" t="s">
        <v>298</v>
      </c>
      <c r="B33" s="433"/>
      <c r="C33" s="434"/>
      <c r="D33" s="434"/>
      <c r="E33" s="434"/>
      <c r="F33" s="434"/>
      <c r="G33" s="434"/>
      <c r="H33" s="434"/>
      <c r="I33" s="435"/>
      <c r="J33" s="59"/>
      <c r="K33" s="59"/>
      <c r="L33" s="50">
        <v>16</v>
      </c>
      <c r="M33" s="50">
        <v>1</v>
      </c>
      <c r="N33" s="48">
        <v>20</v>
      </c>
      <c r="O33" s="48">
        <v>1</v>
      </c>
      <c r="P33" s="48">
        <v>20</v>
      </c>
      <c r="Q33" s="48">
        <v>1</v>
      </c>
      <c r="R33" s="48">
        <f t="shared" si="5"/>
        <v>56</v>
      </c>
      <c r="S33" s="48">
        <f t="shared" si="5"/>
        <v>3</v>
      </c>
      <c r="T33" s="49">
        <v>53</v>
      </c>
      <c r="U33" s="49">
        <v>3</v>
      </c>
      <c r="V33" s="119">
        <f t="shared" si="6"/>
        <v>3</v>
      </c>
      <c r="W33" s="119">
        <f t="shared" si="6"/>
        <v>0</v>
      </c>
    </row>
    <row r="34" spans="1:23" s="168" customFormat="1" ht="12.75" customHeight="1">
      <c r="A34" s="426" t="s">
        <v>4</v>
      </c>
      <c r="B34" s="426"/>
      <c r="C34" s="426"/>
      <c r="D34" s="426"/>
      <c r="E34" s="426"/>
      <c r="F34" s="426"/>
      <c r="G34" s="426"/>
      <c r="H34" s="426"/>
      <c r="I34" s="446"/>
      <c r="J34" s="169"/>
      <c r="K34" s="169"/>
      <c r="L34" s="170">
        <f aca="true" t="shared" si="7" ref="L34:W34">SUM(L27:L33)</f>
        <v>256</v>
      </c>
      <c r="M34" s="170">
        <f t="shared" si="7"/>
        <v>11</v>
      </c>
      <c r="N34" s="170">
        <f t="shared" si="7"/>
        <v>226</v>
      </c>
      <c r="O34" s="170">
        <f t="shared" si="7"/>
        <v>10</v>
      </c>
      <c r="P34" s="170">
        <f t="shared" si="7"/>
        <v>187</v>
      </c>
      <c r="Q34" s="170">
        <f t="shared" si="7"/>
        <v>9</v>
      </c>
      <c r="R34" s="170">
        <f t="shared" si="7"/>
        <v>669</v>
      </c>
      <c r="S34" s="170">
        <f t="shared" si="7"/>
        <v>30</v>
      </c>
      <c r="T34" s="171">
        <f t="shared" si="7"/>
        <v>677</v>
      </c>
      <c r="U34" s="171">
        <f t="shared" si="7"/>
        <v>29</v>
      </c>
      <c r="V34" s="188">
        <f t="shared" si="7"/>
        <v>-8</v>
      </c>
      <c r="W34" s="188">
        <f t="shared" si="7"/>
        <v>1</v>
      </c>
    </row>
    <row r="35" spans="1:23" s="168" customFormat="1" ht="12.75" customHeight="1">
      <c r="A35" s="253" t="s">
        <v>299</v>
      </c>
      <c r="B35" s="483" t="s">
        <v>180</v>
      </c>
      <c r="C35" s="483"/>
      <c r="D35" s="483"/>
      <c r="E35" s="483"/>
      <c r="F35" s="483"/>
      <c r="G35" s="483"/>
      <c r="H35" s="483"/>
      <c r="I35" s="483"/>
      <c r="J35" s="251"/>
      <c r="K35" s="251"/>
      <c r="L35" s="50"/>
      <c r="M35" s="50"/>
      <c r="N35" s="48">
        <v>22</v>
      </c>
      <c r="O35" s="48">
        <v>1</v>
      </c>
      <c r="P35" s="48">
        <v>23</v>
      </c>
      <c r="Q35" s="48">
        <v>1</v>
      </c>
      <c r="R35" s="48">
        <f>L35+N35+P35</f>
        <v>45</v>
      </c>
      <c r="S35" s="48">
        <f>M35+O35+Q35</f>
        <v>2</v>
      </c>
      <c r="T35" s="49">
        <v>92</v>
      </c>
      <c r="U35" s="49">
        <v>4</v>
      </c>
      <c r="V35" s="119">
        <f>R35-T35</f>
        <v>-47</v>
      </c>
      <c r="W35" s="119">
        <f>S35-U35</f>
        <v>-2</v>
      </c>
    </row>
    <row r="36" spans="1:23" ht="12.75">
      <c r="A36" s="63" t="s">
        <v>287</v>
      </c>
      <c r="B36" s="483"/>
      <c r="C36" s="483"/>
      <c r="D36" s="483"/>
      <c r="E36" s="483"/>
      <c r="F36" s="483"/>
      <c r="G36" s="483"/>
      <c r="H36" s="483"/>
      <c r="I36" s="483"/>
      <c r="J36" s="80"/>
      <c r="K36" s="80"/>
      <c r="L36" s="64">
        <v>50</v>
      </c>
      <c r="M36" s="50">
        <v>2</v>
      </c>
      <c r="N36" s="50">
        <v>38</v>
      </c>
      <c r="O36" s="50">
        <v>2</v>
      </c>
      <c r="P36" s="50">
        <v>33</v>
      </c>
      <c r="Q36" s="50">
        <v>2</v>
      </c>
      <c r="R36" s="65">
        <f aca="true" t="shared" si="8" ref="R36:S40">L36+N36+P36</f>
        <v>121</v>
      </c>
      <c r="S36" s="65">
        <f t="shared" si="8"/>
        <v>6</v>
      </c>
      <c r="T36" s="49">
        <v>120</v>
      </c>
      <c r="U36" s="49">
        <v>6</v>
      </c>
      <c r="V36" s="191">
        <f aca="true" t="shared" si="9" ref="V36:W40">R36-T36</f>
        <v>1</v>
      </c>
      <c r="W36" s="191">
        <f t="shared" si="9"/>
        <v>0</v>
      </c>
    </row>
    <row r="37" spans="1:23" ht="12.75">
      <c r="A37" s="10" t="s">
        <v>310</v>
      </c>
      <c r="B37" s="483"/>
      <c r="C37" s="483"/>
      <c r="D37" s="483"/>
      <c r="E37" s="483"/>
      <c r="F37" s="483"/>
      <c r="G37" s="483"/>
      <c r="H37" s="483"/>
      <c r="I37" s="483"/>
      <c r="J37" s="80"/>
      <c r="K37" s="80"/>
      <c r="L37" s="50">
        <v>27</v>
      </c>
      <c r="M37" s="50">
        <v>1</v>
      </c>
      <c r="N37" s="48">
        <v>20</v>
      </c>
      <c r="O37" s="48">
        <v>1</v>
      </c>
      <c r="P37" s="48">
        <v>16</v>
      </c>
      <c r="Q37" s="48">
        <v>1</v>
      </c>
      <c r="R37" s="48">
        <f t="shared" si="8"/>
        <v>63</v>
      </c>
      <c r="S37" s="48">
        <f t="shared" si="8"/>
        <v>3</v>
      </c>
      <c r="T37" s="49">
        <v>45</v>
      </c>
      <c r="U37" s="49">
        <v>2</v>
      </c>
      <c r="V37" s="191">
        <f t="shared" si="9"/>
        <v>18</v>
      </c>
      <c r="W37" s="191">
        <f t="shared" si="9"/>
        <v>1</v>
      </c>
    </row>
    <row r="38" spans="1:23" ht="12.75">
      <c r="A38" s="10" t="s">
        <v>353</v>
      </c>
      <c r="B38" s="483"/>
      <c r="C38" s="483"/>
      <c r="D38" s="483"/>
      <c r="E38" s="483"/>
      <c r="F38" s="483"/>
      <c r="G38" s="483"/>
      <c r="H38" s="483"/>
      <c r="I38" s="483"/>
      <c r="J38" s="80"/>
      <c r="K38" s="80"/>
      <c r="L38" s="50"/>
      <c r="M38" s="50"/>
      <c r="N38" s="48"/>
      <c r="O38" s="48"/>
      <c r="P38" s="48"/>
      <c r="Q38" s="48"/>
      <c r="R38" s="48">
        <f>L38+N38+P38</f>
        <v>0</v>
      </c>
      <c r="S38" s="48">
        <f>M38+O38+Q38</f>
        <v>0</v>
      </c>
      <c r="T38" s="49">
        <v>11</v>
      </c>
      <c r="U38" s="49">
        <v>0</v>
      </c>
      <c r="V38" s="191">
        <f>R38-T38</f>
        <v>-11</v>
      </c>
      <c r="W38" s="191">
        <f>S38-U38</f>
        <v>0</v>
      </c>
    </row>
    <row r="39" spans="1:23" ht="12.75">
      <c r="A39" s="10" t="s">
        <v>9</v>
      </c>
      <c r="B39" s="483"/>
      <c r="C39" s="483"/>
      <c r="D39" s="483"/>
      <c r="E39" s="483"/>
      <c r="F39" s="483"/>
      <c r="G39" s="483"/>
      <c r="H39" s="483"/>
      <c r="I39" s="483"/>
      <c r="J39" s="80"/>
      <c r="K39" s="80"/>
      <c r="L39" s="50">
        <v>23</v>
      </c>
      <c r="M39" s="50">
        <v>1</v>
      </c>
      <c r="N39" s="48">
        <v>16</v>
      </c>
      <c r="O39" s="48">
        <v>1</v>
      </c>
      <c r="P39" s="48">
        <v>22</v>
      </c>
      <c r="Q39" s="48">
        <v>1</v>
      </c>
      <c r="R39" s="48">
        <f t="shared" si="8"/>
        <v>61</v>
      </c>
      <c r="S39" s="48">
        <f t="shared" si="8"/>
        <v>3</v>
      </c>
      <c r="T39" s="49">
        <v>63</v>
      </c>
      <c r="U39" s="49">
        <v>3</v>
      </c>
      <c r="V39" s="191">
        <f t="shared" si="9"/>
        <v>-2</v>
      </c>
      <c r="W39" s="191">
        <f t="shared" si="9"/>
        <v>0</v>
      </c>
    </row>
    <row r="40" spans="1:23" ht="12.75">
      <c r="A40" s="10" t="s">
        <v>369</v>
      </c>
      <c r="B40" s="483"/>
      <c r="C40" s="483"/>
      <c r="D40" s="483"/>
      <c r="E40" s="483"/>
      <c r="F40" s="483"/>
      <c r="G40" s="483"/>
      <c r="H40" s="483"/>
      <c r="I40" s="483"/>
      <c r="J40" s="59"/>
      <c r="K40" s="59"/>
      <c r="L40" s="50">
        <v>29</v>
      </c>
      <c r="M40" s="50">
        <v>1</v>
      </c>
      <c r="N40" s="48">
        <v>37</v>
      </c>
      <c r="O40" s="48">
        <v>2</v>
      </c>
      <c r="P40" s="48">
        <v>22</v>
      </c>
      <c r="Q40" s="48">
        <v>1</v>
      </c>
      <c r="R40" s="48">
        <f t="shared" si="8"/>
        <v>88</v>
      </c>
      <c r="S40" s="48">
        <f t="shared" si="8"/>
        <v>4</v>
      </c>
      <c r="T40" s="49">
        <v>99</v>
      </c>
      <c r="U40" s="49">
        <v>4</v>
      </c>
      <c r="V40" s="191">
        <f t="shared" si="9"/>
        <v>-11</v>
      </c>
      <c r="W40" s="191">
        <f t="shared" si="9"/>
        <v>0</v>
      </c>
    </row>
    <row r="41" spans="1:23" s="168" customFormat="1" ht="12.75" customHeight="1">
      <c r="A41" s="426" t="s">
        <v>4</v>
      </c>
      <c r="B41" s="426"/>
      <c r="C41" s="426"/>
      <c r="D41" s="426"/>
      <c r="E41" s="426"/>
      <c r="F41" s="426"/>
      <c r="G41" s="426"/>
      <c r="H41" s="426"/>
      <c r="I41" s="426"/>
      <c r="J41" s="169"/>
      <c r="K41" s="169"/>
      <c r="L41" s="170">
        <f>SUM(L35:L40)</f>
        <v>129</v>
      </c>
      <c r="M41" s="170">
        <f aca="true" t="shared" si="10" ref="M41:W41">SUM(M35:M40)</f>
        <v>5</v>
      </c>
      <c r="N41" s="170">
        <f t="shared" si="10"/>
        <v>133</v>
      </c>
      <c r="O41" s="170">
        <f t="shared" si="10"/>
        <v>7</v>
      </c>
      <c r="P41" s="170">
        <f t="shared" si="10"/>
        <v>116</v>
      </c>
      <c r="Q41" s="170">
        <f t="shared" si="10"/>
        <v>6</v>
      </c>
      <c r="R41" s="170">
        <f t="shared" si="10"/>
        <v>378</v>
      </c>
      <c r="S41" s="170">
        <f t="shared" si="10"/>
        <v>18</v>
      </c>
      <c r="T41" s="171">
        <f t="shared" si="10"/>
        <v>430</v>
      </c>
      <c r="U41" s="171">
        <f t="shared" si="10"/>
        <v>19</v>
      </c>
      <c r="V41" s="188">
        <f t="shared" si="10"/>
        <v>-52</v>
      </c>
      <c r="W41" s="188">
        <f t="shared" si="10"/>
        <v>-1</v>
      </c>
    </row>
  </sheetData>
  <mergeCells count="29">
    <mergeCell ref="T17:U17"/>
    <mergeCell ref="V17:W17"/>
    <mergeCell ref="L16:W16"/>
    <mergeCell ref="P17:Q17"/>
    <mergeCell ref="R17:S17"/>
    <mergeCell ref="L17:M17"/>
    <mergeCell ref="N17:O17"/>
    <mergeCell ref="T6:U6"/>
    <mergeCell ref="N6:O6"/>
    <mergeCell ref="A3:W3"/>
    <mergeCell ref="J6:K6"/>
    <mergeCell ref="R6:S6"/>
    <mergeCell ref="A41:I41"/>
    <mergeCell ref="B35:I40"/>
    <mergeCell ref="B27:I33"/>
    <mergeCell ref="A1:W1"/>
    <mergeCell ref="A6:A7"/>
    <mergeCell ref="H6:I6"/>
    <mergeCell ref="L6:M6"/>
    <mergeCell ref="P6:Q6"/>
    <mergeCell ref="V6:W6"/>
    <mergeCell ref="B6:C6"/>
    <mergeCell ref="B19:I25"/>
    <mergeCell ref="B5:I5"/>
    <mergeCell ref="B16:I18"/>
    <mergeCell ref="A34:I34"/>
    <mergeCell ref="D6:E6"/>
    <mergeCell ref="A26:I26"/>
    <mergeCell ref="F6:G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="115" zoomScaleNormal="115" workbookViewId="0" topLeftCell="A5">
      <selection activeCell="R30" activeCellId="2" sqref="B20 H20 R3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8" width="5.28125" style="0" customWidth="1"/>
    <col min="9" max="9" width="5.140625" style="0" customWidth="1"/>
    <col min="10" max="10" width="5.421875" style="0" hidden="1" customWidth="1"/>
    <col min="11" max="11" width="5.85156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8" t="s">
        <v>136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291</v>
      </c>
      <c r="B8" s="50">
        <v>89</v>
      </c>
      <c r="C8" s="50">
        <v>4</v>
      </c>
      <c r="D8" s="49">
        <v>76</v>
      </c>
      <c r="E8" s="49">
        <v>3</v>
      </c>
      <c r="F8" s="119">
        <f aca="true" t="shared" si="0" ref="F8:G17">B8-D8</f>
        <v>13</v>
      </c>
      <c r="G8" s="119">
        <f t="shared" si="0"/>
        <v>1</v>
      </c>
      <c r="H8" s="50">
        <v>75</v>
      </c>
      <c r="I8" s="50">
        <v>3</v>
      </c>
      <c r="J8" s="60">
        <v>52</v>
      </c>
      <c r="K8" s="60">
        <v>2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303</v>
      </c>
      <c r="B9" s="48">
        <v>126</v>
      </c>
      <c r="C9" s="48">
        <v>7</v>
      </c>
      <c r="D9" s="49">
        <v>158</v>
      </c>
      <c r="E9" s="49">
        <v>6</v>
      </c>
      <c r="F9" s="119">
        <f t="shared" si="0"/>
        <v>-32</v>
      </c>
      <c r="G9" s="119">
        <f t="shared" si="0"/>
        <v>1</v>
      </c>
      <c r="H9" s="50">
        <v>156</v>
      </c>
      <c r="I9" s="50">
        <v>6</v>
      </c>
      <c r="J9" s="60">
        <v>128</v>
      </c>
      <c r="K9" s="60">
        <v>6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311</v>
      </c>
      <c r="B10" s="48">
        <v>81</v>
      </c>
      <c r="C10" s="48">
        <v>4</v>
      </c>
      <c r="D10" s="49">
        <v>79</v>
      </c>
      <c r="E10" s="49">
        <v>3</v>
      </c>
      <c r="F10" s="119">
        <f t="shared" si="0"/>
        <v>2</v>
      </c>
      <c r="G10" s="119">
        <f t="shared" si="0"/>
        <v>1</v>
      </c>
      <c r="H10" s="50">
        <v>86</v>
      </c>
      <c r="I10" s="50">
        <v>4</v>
      </c>
      <c r="J10" s="60">
        <v>88</v>
      </c>
      <c r="K10" s="60">
        <v>4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9" t="s">
        <v>418</v>
      </c>
      <c r="B11" s="48">
        <v>60</v>
      </c>
      <c r="C11" s="48">
        <v>3</v>
      </c>
      <c r="D11" s="49">
        <v>85</v>
      </c>
      <c r="E11" s="49">
        <v>3</v>
      </c>
      <c r="F11" s="119">
        <f t="shared" si="0"/>
        <v>-25</v>
      </c>
      <c r="G11" s="119">
        <f t="shared" si="0"/>
        <v>0</v>
      </c>
      <c r="H11" s="50">
        <v>65</v>
      </c>
      <c r="I11" s="50">
        <v>3</v>
      </c>
      <c r="J11" s="60">
        <v>59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10" t="s">
        <v>351</v>
      </c>
      <c r="B12" s="48">
        <v>40</v>
      </c>
      <c r="C12" s="48">
        <v>2</v>
      </c>
      <c r="D12" s="49">
        <v>0</v>
      </c>
      <c r="E12" s="49">
        <v>0</v>
      </c>
      <c r="F12" s="119">
        <f aca="true" t="shared" si="1" ref="F12:G16">B12-D12</f>
        <v>40</v>
      </c>
      <c r="G12" s="119">
        <f t="shared" si="1"/>
        <v>2</v>
      </c>
      <c r="H12" s="50"/>
      <c r="I12" s="5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11" t="s">
        <v>354</v>
      </c>
      <c r="B13" s="48">
        <v>30</v>
      </c>
      <c r="C13" s="48">
        <v>1</v>
      </c>
      <c r="D13" s="49">
        <v>0</v>
      </c>
      <c r="E13" s="49">
        <v>0</v>
      </c>
      <c r="F13" s="119">
        <f t="shared" si="1"/>
        <v>30</v>
      </c>
      <c r="G13" s="119">
        <f t="shared" si="1"/>
        <v>1</v>
      </c>
      <c r="H13" s="50"/>
      <c r="I13" s="5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10" t="s">
        <v>292</v>
      </c>
      <c r="B14" s="48">
        <v>23</v>
      </c>
      <c r="C14" s="48">
        <v>1</v>
      </c>
      <c r="D14" s="49">
        <v>0</v>
      </c>
      <c r="E14" s="49">
        <v>0</v>
      </c>
      <c r="F14" s="119">
        <f t="shared" si="1"/>
        <v>23</v>
      </c>
      <c r="G14" s="119">
        <f t="shared" si="1"/>
        <v>1</v>
      </c>
      <c r="H14" s="50"/>
      <c r="I14" s="5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10" t="s">
        <v>360</v>
      </c>
      <c r="B15" s="48">
        <v>12</v>
      </c>
      <c r="C15" s="48">
        <v>0</v>
      </c>
      <c r="D15" s="49">
        <v>0</v>
      </c>
      <c r="E15" s="49">
        <v>0</v>
      </c>
      <c r="F15" s="119">
        <f t="shared" si="1"/>
        <v>12</v>
      </c>
      <c r="G15" s="119">
        <f t="shared" si="1"/>
        <v>0</v>
      </c>
      <c r="H15" s="50"/>
      <c r="I15" s="5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10" t="s">
        <v>361</v>
      </c>
      <c r="B16" s="48">
        <v>25</v>
      </c>
      <c r="C16" s="48">
        <v>1</v>
      </c>
      <c r="D16" s="49">
        <v>0</v>
      </c>
      <c r="E16" s="49">
        <v>0</v>
      </c>
      <c r="F16" s="119">
        <f t="shared" si="1"/>
        <v>25</v>
      </c>
      <c r="G16" s="119">
        <f t="shared" si="1"/>
        <v>1</v>
      </c>
      <c r="H16" s="50"/>
      <c r="I16" s="5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366</v>
      </c>
      <c r="B17" s="48">
        <v>38</v>
      </c>
      <c r="C17" s="48">
        <v>2</v>
      </c>
      <c r="D17" s="49">
        <v>59</v>
      </c>
      <c r="E17" s="49">
        <v>2</v>
      </c>
      <c r="F17" s="119">
        <f t="shared" si="0"/>
        <v>-21</v>
      </c>
      <c r="G17" s="119">
        <f t="shared" si="0"/>
        <v>0</v>
      </c>
      <c r="H17" s="50">
        <v>45</v>
      </c>
      <c r="I17" s="50">
        <v>2</v>
      </c>
      <c r="J17" s="60">
        <v>41</v>
      </c>
      <c r="K17" s="60">
        <v>2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381</v>
      </c>
      <c r="B18" s="48">
        <v>46</v>
      </c>
      <c r="C18" s="48">
        <v>2</v>
      </c>
      <c r="D18" s="49">
        <v>57</v>
      </c>
      <c r="E18" s="49">
        <v>2</v>
      </c>
      <c r="F18" s="119">
        <f>B18-D18</f>
        <v>-11</v>
      </c>
      <c r="G18" s="119">
        <f>C18-E18</f>
        <v>0</v>
      </c>
      <c r="H18" s="50">
        <v>54</v>
      </c>
      <c r="I18" s="50">
        <v>2</v>
      </c>
      <c r="J18" s="60">
        <v>45</v>
      </c>
      <c r="K18" s="60">
        <v>2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ht="12.75">
      <c r="A19" s="8" t="s">
        <v>370</v>
      </c>
      <c r="B19" s="48">
        <v>18</v>
      </c>
      <c r="C19" s="48">
        <v>1</v>
      </c>
      <c r="D19" s="49">
        <v>0</v>
      </c>
      <c r="E19" s="49">
        <v>0</v>
      </c>
      <c r="F19" s="119">
        <f>B19-D19</f>
        <v>18</v>
      </c>
      <c r="G19" s="119">
        <f>C19-E19</f>
        <v>1</v>
      </c>
      <c r="H19" s="50"/>
      <c r="I19" s="5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7"/>
      <c r="W19" s="187"/>
    </row>
    <row r="20" spans="1:23" s="168" customFormat="1" ht="12.75">
      <c r="A20" s="167" t="s">
        <v>4</v>
      </c>
      <c r="B20" s="159">
        <f aca="true" t="shared" si="2" ref="B20:K20">SUM(B8:B19)</f>
        <v>588</v>
      </c>
      <c r="C20" s="159">
        <f t="shared" si="2"/>
        <v>28</v>
      </c>
      <c r="D20" s="160">
        <f t="shared" si="2"/>
        <v>514</v>
      </c>
      <c r="E20" s="160">
        <f t="shared" si="2"/>
        <v>19</v>
      </c>
      <c r="F20" s="119">
        <f t="shared" si="2"/>
        <v>74</v>
      </c>
      <c r="G20" s="119">
        <f t="shared" si="2"/>
        <v>9</v>
      </c>
      <c r="H20" s="161">
        <f t="shared" si="2"/>
        <v>481</v>
      </c>
      <c r="I20" s="161">
        <f t="shared" si="2"/>
        <v>20</v>
      </c>
      <c r="J20" s="162">
        <f t="shared" si="2"/>
        <v>413</v>
      </c>
      <c r="K20" s="162">
        <f t="shared" si="2"/>
        <v>19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87"/>
      <c r="W20" s="187"/>
    </row>
    <row r="21" spans="1:23" ht="12.75">
      <c r="A21" s="84"/>
      <c r="B21" s="440" t="s">
        <v>182</v>
      </c>
      <c r="C21" s="440"/>
      <c r="D21" s="440"/>
      <c r="E21" s="440"/>
      <c r="F21" s="440"/>
      <c r="G21" s="440"/>
      <c r="H21" s="440"/>
      <c r="I21" s="441"/>
      <c r="J21" s="58"/>
      <c r="K21" s="58"/>
      <c r="L21" s="438" t="s">
        <v>181</v>
      </c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</row>
    <row r="22" spans="1:23" ht="12.75">
      <c r="A22" s="85"/>
      <c r="B22" s="442"/>
      <c r="C22" s="442"/>
      <c r="D22" s="442"/>
      <c r="E22" s="442"/>
      <c r="F22" s="442"/>
      <c r="G22" s="442"/>
      <c r="H22" s="442"/>
      <c r="I22" s="443"/>
      <c r="J22" s="81"/>
      <c r="K22" s="81"/>
      <c r="L22" s="379" t="s">
        <v>30</v>
      </c>
      <c r="M22" s="380"/>
      <c r="N22" s="379" t="s">
        <v>31</v>
      </c>
      <c r="O22" s="380"/>
      <c r="P22" s="379" t="s">
        <v>32</v>
      </c>
      <c r="Q22" s="380"/>
      <c r="R22" s="414" t="s">
        <v>414</v>
      </c>
      <c r="S22" s="415"/>
      <c r="T22" s="416" t="s">
        <v>417</v>
      </c>
      <c r="U22" s="417"/>
      <c r="V22" s="402" t="s">
        <v>3</v>
      </c>
      <c r="W22" s="402"/>
    </row>
    <row r="23" spans="1:23" ht="12.75">
      <c r="A23" s="86"/>
      <c r="B23" s="444"/>
      <c r="C23" s="444"/>
      <c r="D23" s="444"/>
      <c r="E23" s="444"/>
      <c r="F23" s="444"/>
      <c r="G23" s="444"/>
      <c r="H23" s="444"/>
      <c r="I23" s="445"/>
      <c r="J23" s="83"/>
      <c r="K23" s="83"/>
      <c r="L23" s="6" t="s">
        <v>6</v>
      </c>
      <c r="M23" s="6" t="s">
        <v>5</v>
      </c>
      <c r="N23" s="6" t="s">
        <v>6</v>
      </c>
      <c r="O23" s="6" t="s">
        <v>5</v>
      </c>
      <c r="P23" s="6" t="s">
        <v>6</v>
      </c>
      <c r="Q23" s="6" t="s">
        <v>5</v>
      </c>
      <c r="R23" s="7" t="s">
        <v>6</v>
      </c>
      <c r="S23" s="7" t="s">
        <v>5</v>
      </c>
      <c r="T23" s="5" t="s">
        <v>6</v>
      </c>
      <c r="U23" s="5" t="s">
        <v>5</v>
      </c>
      <c r="V23" s="139" t="s">
        <v>6</v>
      </c>
      <c r="W23" s="139" t="s">
        <v>5</v>
      </c>
    </row>
    <row r="24" spans="1:23" ht="12.75">
      <c r="A24" s="8" t="s">
        <v>291</v>
      </c>
      <c r="B24" s="430" t="s">
        <v>101</v>
      </c>
      <c r="C24" s="431"/>
      <c r="D24" s="431"/>
      <c r="E24" s="431"/>
      <c r="F24" s="431"/>
      <c r="G24" s="431"/>
      <c r="H24" s="431"/>
      <c r="I24" s="432"/>
      <c r="J24" s="80"/>
      <c r="K24" s="80"/>
      <c r="L24" s="64">
        <v>48</v>
      </c>
      <c r="M24" s="64">
        <v>2</v>
      </c>
      <c r="N24" s="64">
        <v>60</v>
      </c>
      <c r="O24" s="64">
        <v>2</v>
      </c>
      <c r="P24" s="64">
        <v>22</v>
      </c>
      <c r="Q24" s="64">
        <v>1</v>
      </c>
      <c r="R24" s="65">
        <f aca="true" t="shared" si="3" ref="R24:S28">L24+N24+P24</f>
        <v>130</v>
      </c>
      <c r="S24" s="65">
        <f t="shared" si="3"/>
        <v>5</v>
      </c>
      <c r="T24" s="66">
        <v>115</v>
      </c>
      <c r="U24" s="66">
        <v>5</v>
      </c>
      <c r="V24" s="191">
        <f aca="true" t="shared" si="4" ref="V24:W28">R24-T24</f>
        <v>15</v>
      </c>
      <c r="W24" s="191">
        <f t="shared" si="4"/>
        <v>0</v>
      </c>
    </row>
    <row r="25" spans="1:23" ht="12.75">
      <c r="A25" s="9" t="s">
        <v>303</v>
      </c>
      <c r="B25" s="427"/>
      <c r="C25" s="428"/>
      <c r="D25" s="428"/>
      <c r="E25" s="428"/>
      <c r="F25" s="428"/>
      <c r="G25" s="428"/>
      <c r="H25" s="428"/>
      <c r="I25" s="429"/>
      <c r="J25" s="80"/>
      <c r="K25" s="80"/>
      <c r="L25" s="50">
        <v>116</v>
      </c>
      <c r="M25" s="50">
        <v>6</v>
      </c>
      <c r="N25" s="48">
        <v>118</v>
      </c>
      <c r="O25" s="48">
        <v>6</v>
      </c>
      <c r="P25" s="48">
        <v>110</v>
      </c>
      <c r="Q25" s="48">
        <v>8</v>
      </c>
      <c r="R25" s="65">
        <f t="shared" si="3"/>
        <v>344</v>
      </c>
      <c r="S25" s="65">
        <f t="shared" si="3"/>
        <v>20</v>
      </c>
      <c r="T25" s="49">
        <v>386</v>
      </c>
      <c r="U25" s="49">
        <v>18</v>
      </c>
      <c r="V25" s="191">
        <f t="shared" si="4"/>
        <v>-42</v>
      </c>
      <c r="W25" s="191">
        <f t="shared" si="4"/>
        <v>2</v>
      </c>
    </row>
    <row r="26" spans="1:23" ht="12.75">
      <c r="A26" s="10" t="s">
        <v>311</v>
      </c>
      <c r="B26" s="427"/>
      <c r="C26" s="428"/>
      <c r="D26" s="428"/>
      <c r="E26" s="428"/>
      <c r="F26" s="428"/>
      <c r="G26" s="428"/>
      <c r="H26" s="428"/>
      <c r="I26" s="429"/>
      <c r="J26" s="80"/>
      <c r="K26" s="80"/>
      <c r="L26" s="50">
        <v>86</v>
      </c>
      <c r="M26" s="50">
        <v>4</v>
      </c>
      <c r="N26" s="48">
        <v>84</v>
      </c>
      <c r="O26" s="48">
        <v>4</v>
      </c>
      <c r="P26" s="48">
        <v>59</v>
      </c>
      <c r="Q26" s="48">
        <v>3</v>
      </c>
      <c r="R26" s="65">
        <f t="shared" si="3"/>
        <v>229</v>
      </c>
      <c r="S26" s="65">
        <f t="shared" si="3"/>
        <v>11</v>
      </c>
      <c r="T26" s="49">
        <v>215</v>
      </c>
      <c r="U26" s="49">
        <v>10</v>
      </c>
      <c r="V26" s="191">
        <f t="shared" si="4"/>
        <v>14</v>
      </c>
      <c r="W26" s="191">
        <f t="shared" si="4"/>
        <v>1</v>
      </c>
    </row>
    <row r="27" spans="1:23" ht="12.75">
      <c r="A27" s="9" t="s">
        <v>418</v>
      </c>
      <c r="B27" s="427"/>
      <c r="C27" s="428"/>
      <c r="D27" s="428"/>
      <c r="E27" s="428"/>
      <c r="F27" s="428"/>
      <c r="G27" s="428"/>
      <c r="H27" s="428"/>
      <c r="I27" s="429"/>
      <c r="J27" s="80"/>
      <c r="K27" s="80"/>
      <c r="L27" s="50">
        <v>70</v>
      </c>
      <c r="M27" s="50">
        <v>3</v>
      </c>
      <c r="N27" s="48">
        <v>49</v>
      </c>
      <c r="O27" s="48">
        <v>3</v>
      </c>
      <c r="P27" s="48">
        <v>49</v>
      </c>
      <c r="Q27" s="48">
        <v>3</v>
      </c>
      <c r="R27" s="65">
        <f t="shared" si="3"/>
        <v>168</v>
      </c>
      <c r="S27" s="65">
        <f t="shared" si="3"/>
        <v>9</v>
      </c>
      <c r="T27" s="49">
        <v>169</v>
      </c>
      <c r="U27" s="49">
        <v>9</v>
      </c>
      <c r="V27" s="191">
        <f t="shared" si="4"/>
        <v>-1</v>
      </c>
      <c r="W27" s="191">
        <f t="shared" si="4"/>
        <v>0</v>
      </c>
    </row>
    <row r="28" spans="1:23" ht="12.75">
      <c r="A28" s="11" t="s">
        <v>366</v>
      </c>
      <c r="B28" s="427"/>
      <c r="C28" s="428"/>
      <c r="D28" s="428"/>
      <c r="E28" s="428"/>
      <c r="F28" s="428"/>
      <c r="G28" s="428"/>
      <c r="H28" s="428"/>
      <c r="I28" s="429"/>
      <c r="J28" s="80"/>
      <c r="K28" s="80"/>
      <c r="L28" s="50">
        <v>41</v>
      </c>
      <c r="M28" s="50">
        <v>2</v>
      </c>
      <c r="N28" s="48">
        <v>32</v>
      </c>
      <c r="O28" s="48">
        <v>2</v>
      </c>
      <c r="P28" s="48">
        <v>26</v>
      </c>
      <c r="Q28" s="48">
        <v>1</v>
      </c>
      <c r="R28" s="65">
        <f t="shared" si="3"/>
        <v>99</v>
      </c>
      <c r="S28" s="65">
        <f t="shared" si="3"/>
        <v>5</v>
      </c>
      <c r="T28" s="49">
        <v>82</v>
      </c>
      <c r="U28" s="49">
        <v>4</v>
      </c>
      <c r="V28" s="191">
        <f t="shared" si="4"/>
        <v>17</v>
      </c>
      <c r="W28" s="191">
        <f t="shared" si="4"/>
        <v>1</v>
      </c>
    </row>
    <row r="29" spans="1:23" ht="12.75">
      <c r="A29" s="8" t="s">
        <v>381</v>
      </c>
      <c r="B29" s="433"/>
      <c r="C29" s="434"/>
      <c r="D29" s="434"/>
      <c r="E29" s="434"/>
      <c r="F29" s="434"/>
      <c r="G29" s="434"/>
      <c r="H29" s="434"/>
      <c r="I29" s="435"/>
      <c r="J29" s="80"/>
      <c r="K29" s="80"/>
      <c r="L29" s="50">
        <v>46</v>
      </c>
      <c r="M29" s="50">
        <v>2</v>
      </c>
      <c r="N29" s="48">
        <v>37</v>
      </c>
      <c r="O29" s="48">
        <v>2</v>
      </c>
      <c r="P29" s="48"/>
      <c r="Q29" s="48"/>
      <c r="R29" s="65">
        <f>L29+N29+P29</f>
        <v>83</v>
      </c>
      <c r="S29" s="65">
        <f>M29+O29+Q29</f>
        <v>4</v>
      </c>
      <c r="T29" s="49">
        <v>33</v>
      </c>
      <c r="U29" s="49">
        <v>1</v>
      </c>
      <c r="V29" s="191">
        <f>R29-T29</f>
        <v>50</v>
      </c>
      <c r="W29" s="191">
        <f>S29-U29</f>
        <v>3</v>
      </c>
    </row>
    <row r="30" spans="1:23" s="168" customFormat="1" ht="12.75" customHeight="1">
      <c r="A30" s="426" t="s">
        <v>4</v>
      </c>
      <c r="B30" s="426"/>
      <c r="C30" s="426"/>
      <c r="D30" s="426"/>
      <c r="E30" s="426"/>
      <c r="F30" s="426"/>
      <c r="G30" s="426"/>
      <c r="H30" s="426"/>
      <c r="I30" s="426"/>
      <c r="J30" s="169"/>
      <c r="K30" s="169"/>
      <c r="L30" s="170">
        <f>SUM(L24:L29)</f>
        <v>407</v>
      </c>
      <c r="M30" s="170">
        <f aca="true" t="shared" si="5" ref="M30:W30">SUM(M24:M29)</f>
        <v>19</v>
      </c>
      <c r="N30" s="170">
        <f t="shared" si="5"/>
        <v>380</v>
      </c>
      <c r="O30" s="170">
        <f t="shared" si="5"/>
        <v>19</v>
      </c>
      <c r="P30" s="170">
        <f t="shared" si="5"/>
        <v>266</v>
      </c>
      <c r="Q30" s="170">
        <f t="shared" si="5"/>
        <v>16</v>
      </c>
      <c r="R30" s="170">
        <f t="shared" si="5"/>
        <v>1053</v>
      </c>
      <c r="S30" s="170">
        <f t="shared" si="5"/>
        <v>54</v>
      </c>
      <c r="T30" s="171">
        <f t="shared" si="5"/>
        <v>1000</v>
      </c>
      <c r="U30" s="171">
        <f t="shared" si="5"/>
        <v>47</v>
      </c>
      <c r="V30" s="188">
        <f t="shared" si="5"/>
        <v>53</v>
      </c>
      <c r="W30" s="188">
        <f t="shared" si="5"/>
        <v>7</v>
      </c>
    </row>
  </sheetData>
  <mergeCells count="25">
    <mergeCell ref="J6:K6"/>
    <mergeCell ref="A30:I30"/>
    <mergeCell ref="B5:I5"/>
    <mergeCell ref="B21:I23"/>
    <mergeCell ref="D6:E6"/>
    <mergeCell ref="B24:I29"/>
    <mergeCell ref="T6:U6"/>
    <mergeCell ref="T22:U22"/>
    <mergeCell ref="V22:W22"/>
    <mergeCell ref="L21:W21"/>
    <mergeCell ref="P22:Q22"/>
    <mergeCell ref="R22:S22"/>
    <mergeCell ref="N6:O6"/>
    <mergeCell ref="L22:M22"/>
    <mergeCell ref="N22:O22"/>
    <mergeCell ref="A3:W3"/>
    <mergeCell ref="A1:W1"/>
    <mergeCell ref="A6:A7"/>
    <mergeCell ref="H6:I6"/>
    <mergeCell ref="L6:M6"/>
    <mergeCell ref="P6:Q6"/>
    <mergeCell ref="V6:W6"/>
    <mergeCell ref="B6:C6"/>
    <mergeCell ref="F6:G6"/>
    <mergeCell ref="R6:S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="115" zoomScaleNormal="115" workbookViewId="0" topLeftCell="A4">
      <selection activeCell="R20" activeCellId="3" sqref="B11 H11 R17 R20"/>
    </sheetView>
  </sheetViews>
  <sheetFormatPr defaultColWidth="9.140625" defaultRowHeight="12.75"/>
  <cols>
    <col min="1" max="1" width="27.421875" style="0" bestFit="1" customWidth="1"/>
    <col min="2" max="5" width="5.28125" style="0" customWidth="1"/>
    <col min="6" max="7" width="5.28125" style="183" customWidth="1"/>
    <col min="8" max="9" width="5.28125" style="0" customWidth="1"/>
    <col min="10" max="10" width="7.140625" style="0" hidden="1" customWidth="1"/>
    <col min="11" max="11" width="5.710937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8" t="s">
        <v>404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405</v>
      </c>
      <c r="B8" s="48">
        <v>136</v>
      </c>
      <c r="C8" s="48">
        <v>7</v>
      </c>
      <c r="D8" s="49">
        <v>143</v>
      </c>
      <c r="E8" s="49">
        <v>7</v>
      </c>
      <c r="F8" s="119">
        <f aca="true" t="shared" si="0" ref="F8:G10">B8-D8</f>
        <v>-7</v>
      </c>
      <c r="G8" s="119">
        <f t="shared" si="0"/>
        <v>0</v>
      </c>
      <c r="H8" s="50">
        <v>107</v>
      </c>
      <c r="I8" s="50">
        <v>6</v>
      </c>
      <c r="J8" s="60">
        <v>89</v>
      </c>
      <c r="K8" s="60">
        <v>5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8" t="s">
        <v>406</v>
      </c>
      <c r="B9" s="48">
        <v>43</v>
      </c>
      <c r="C9" s="48">
        <v>2</v>
      </c>
      <c r="D9" s="49">
        <v>49</v>
      </c>
      <c r="E9" s="49">
        <v>2</v>
      </c>
      <c r="F9" s="119">
        <f t="shared" si="0"/>
        <v>-6</v>
      </c>
      <c r="G9" s="119">
        <f t="shared" si="0"/>
        <v>0</v>
      </c>
      <c r="H9" s="50">
        <v>37</v>
      </c>
      <c r="I9" s="50">
        <v>2</v>
      </c>
      <c r="J9" s="60">
        <v>59</v>
      </c>
      <c r="K9" s="60">
        <v>3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/>
      <c r="B10" s="48"/>
      <c r="C10" s="48"/>
      <c r="D10" s="49"/>
      <c r="E10" s="49"/>
      <c r="F10" s="119">
        <f t="shared" si="0"/>
        <v>0</v>
      </c>
      <c r="G10" s="119">
        <f t="shared" si="0"/>
        <v>0</v>
      </c>
      <c r="H10" s="50"/>
      <c r="I10" s="5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s="168" customFormat="1" ht="12.75">
      <c r="A11" s="167" t="s">
        <v>4</v>
      </c>
      <c r="B11" s="159">
        <f aca="true" t="shared" si="1" ref="B11:K11">SUM(B8:B10)</f>
        <v>179</v>
      </c>
      <c r="C11" s="159">
        <f t="shared" si="1"/>
        <v>9</v>
      </c>
      <c r="D11" s="160">
        <f t="shared" si="1"/>
        <v>192</v>
      </c>
      <c r="E11" s="160">
        <f t="shared" si="1"/>
        <v>9</v>
      </c>
      <c r="F11" s="119">
        <f t="shared" si="1"/>
        <v>-13</v>
      </c>
      <c r="G11" s="119">
        <f t="shared" si="1"/>
        <v>0</v>
      </c>
      <c r="H11" s="161">
        <f t="shared" si="1"/>
        <v>144</v>
      </c>
      <c r="I11" s="161">
        <f t="shared" si="1"/>
        <v>8</v>
      </c>
      <c r="J11" s="162">
        <f t="shared" si="1"/>
        <v>148</v>
      </c>
      <c r="K11" s="162">
        <f t="shared" si="1"/>
        <v>8</v>
      </c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87"/>
      <c r="W11" s="187"/>
    </row>
    <row r="12" spans="1:23" ht="12.75">
      <c r="A12" s="84"/>
      <c r="B12" s="440" t="s">
        <v>182</v>
      </c>
      <c r="C12" s="440"/>
      <c r="D12" s="440"/>
      <c r="E12" s="440"/>
      <c r="F12" s="440"/>
      <c r="G12" s="440"/>
      <c r="H12" s="440"/>
      <c r="I12" s="441"/>
      <c r="J12" s="58"/>
      <c r="K12" s="58"/>
      <c r="L12" s="438" t="s">
        <v>181</v>
      </c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</row>
    <row r="13" spans="1:23" ht="12.75">
      <c r="A13" s="85"/>
      <c r="B13" s="442"/>
      <c r="C13" s="442"/>
      <c r="D13" s="442"/>
      <c r="E13" s="442"/>
      <c r="F13" s="442"/>
      <c r="G13" s="442"/>
      <c r="H13" s="442"/>
      <c r="I13" s="443"/>
      <c r="J13" s="372"/>
      <c r="K13" s="81"/>
      <c r="L13" s="379" t="s">
        <v>30</v>
      </c>
      <c r="M13" s="380"/>
      <c r="N13" s="379" t="s">
        <v>31</v>
      </c>
      <c r="O13" s="380"/>
      <c r="P13" s="379" t="s">
        <v>32</v>
      </c>
      <c r="Q13" s="380"/>
      <c r="R13" s="414" t="s">
        <v>414</v>
      </c>
      <c r="S13" s="415"/>
      <c r="T13" s="416" t="s">
        <v>417</v>
      </c>
      <c r="U13" s="417"/>
      <c r="V13" s="402" t="s">
        <v>3</v>
      </c>
      <c r="W13" s="402"/>
    </row>
    <row r="14" spans="1:23" ht="12.75">
      <c r="A14" s="86"/>
      <c r="B14" s="444"/>
      <c r="C14" s="444"/>
      <c r="D14" s="444"/>
      <c r="E14" s="444"/>
      <c r="F14" s="444"/>
      <c r="G14" s="444"/>
      <c r="H14" s="444"/>
      <c r="I14" s="445"/>
      <c r="J14" s="83"/>
      <c r="K14" s="83"/>
      <c r="L14" s="6" t="s">
        <v>6</v>
      </c>
      <c r="M14" s="6" t="s">
        <v>5</v>
      </c>
      <c r="N14" s="6" t="s">
        <v>6</v>
      </c>
      <c r="O14" s="6" t="s">
        <v>5</v>
      </c>
      <c r="P14" s="6" t="s">
        <v>6</v>
      </c>
      <c r="Q14" s="6" t="s">
        <v>5</v>
      </c>
      <c r="R14" s="7" t="s">
        <v>6</v>
      </c>
      <c r="S14" s="7" t="s">
        <v>5</v>
      </c>
      <c r="T14" s="5" t="s">
        <v>6</v>
      </c>
      <c r="U14" s="5" t="s">
        <v>5</v>
      </c>
      <c r="V14" s="139" t="s">
        <v>6</v>
      </c>
      <c r="W14" s="139" t="s">
        <v>5</v>
      </c>
    </row>
    <row r="15" spans="1:23" ht="12.75">
      <c r="A15" s="10" t="s">
        <v>324</v>
      </c>
      <c r="B15" s="430" t="s">
        <v>176</v>
      </c>
      <c r="C15" s="431"/>
      <c r="D15" s="431"/>
      <c r="E15" s="431"/>
      <c r="F15" s="431"/>
      <c r="G15" s="431"/>
      <c r="H15" s="431"/>
      <c r="I15" s="432"/>
      <c r="J15" s="80"/>
      <c r="K15" s="80"/>
      <c r="L15" s="64">
        <v>54</v>
      </c>
      <c r="M15" s="64">
        <v>3</v>
      </c>
      <c r="N15" s="65"/>
      <c r="O15" s="65"/>
      <c r="P15" s="65"/>
      <c r="Q15" s="65"/>
      <c r="R15" s="65">
        <f>L15+N15+P15</f>
        <v>54</v>
      </c>
      <c r="S15" s="65">
        <f>M15+O15+Q15</f>
        <v>3</v>
      </c>
      <c r="T15" s="66"/>
      <c r="U15" s="66"/>
      <c r="V15" s="191">
        <f>R15-T15</f>
        <v>54</v>
      </c>
      <c r="W15" s="191">
        <f>S15-U15</f>
        <v>3</v>
      </c>
    </row>
    <row r="16" spans="1:23" ht="12.75">
      <c r="A16" s="10"/>
      <c r="B16" s="427"/>
      <c r="C16" s="428"/>
      <c r="D16" s="428"/>
      <c r="E16" s="428"/>
      <c r="F16" s="428"/>
      <c r="G16" s="428"/>
      <c r="H16" s="428"/>
      <c r="I16" s="429"/>
      <c r="J16" s="80"/>
      <c r="K16" s="80"/>
      <c r="L16" s="50"/>
      <c r="M16" s="50"/>
      <c r="N16" s="48"/>
      <c r="O16" s="48"/>
      <c r="P16" s="48"/>
      <c r="Q16" s="48"/>
      <c r="R16" s="65">
        <f>L16+N16+P16</f>
        <v>0</v>
      </c>
      <c r="S16" s="65">
        <f>M16+O16+Q16</f>
        <v>0</v>
      </c>
      <c r="T16" s="49"/>
      <c r="U16" s="49"/>
      <c r="V16" s="119"/>
      <c r="W16" s="119"/>
    </row>
    <row r="17" spans="1:23" s="168" customFormat="1" ht="12.75" customHeight="1">
      <c r="A17" s="426" t="s">
        <v>4</v>
      </c>
      <c r="B17" s="426"/>
      <c r="C17" s="426"/>
      <c r="D17" s="426"/>
      <c r="E17" s="426"/>
      <c r="F17" s="426"/>
      <c r="G17" s="426"/>
      <c r="H17" s="426"/>
      <c r="I17" s="426"/>
      <c r="J17" s="169"/>
      <c r="K17" s="169"/>
      <c r="L17" s="170">
        <f aca="true" t="shared" si="2" ref="L17:W17">SUM(L15:L16)</f>
        <v>54</v>
      </c>
      <c r="M17" s="170">
        <f t="shared" si="2"/>
        <v>3</v>
      </c>
      <c r="N17" s="170">
        <f t="shared" si="2"/>
        <v>0</v>
      </c>
      <c r="O17" s="170">
        <f t="shared" si="2"/>
        <v>0</v>
      </c>
      <c r="P17" s="170">
        <f t="shared" si="2"/>
        <v>0</v>
      </c>
      <c r="Q17" s="170">
        <f t="shared" si="2"/>
        <v>0</v>
      </c>
      <c r="R17" s="170">
        <f t="shared" si="2"/>
        <v>54</v>
      </c>
      <c r="S17" s="170">
        <f t="shared" si="2"/>
        <v>3</v>
      </c>
      <c r="T17" s="171">
        <f t="shared" si="2"/>
        <v>0</v>
      </c>
      <c r="U17" s="171">
        <f t="shared" si="2"/>
        <v>0</v>
      </c>
      <c r="V17" s="188">
        <f t="shared" si="2"/>
        <v>54</v>
      </c>
      <c r="W17" s="188">
        <f t="shared" si="2"/>
        <v>3</v>
      </c>
    </row>
    <row r="18" spans="1:23" ht="12.75">
      <c r="A18" s="10" t="s">
        <v>324</v>
      </c>
      <c r="B18" s="430" t="s">
        <v>175</v>
      </c>
      <c r="C18" s="431"/>
      <c r="D18" s="431"/>
      <c r="E18" s="431"/>
      <c r="F18" s="431"/>
      <c r="G18" s="431"/>
      <c r="H18" s="431"/>
      <c r="I18" s="432"/>
      <c r="J18" s="79"/>
      <c r="K18" s="79"/>
      <c r="L18" s="50">
        <v>70</v>
      </c>
      <c r="M18" s="50">
        <v>4</v>
      </c>
      <c r="N18" s="48">
        <v>62</v>
      </c>
      <c r="O18" s="48">
        <v>3</v>
      </c>
      <c r="P18" s="48">
        <v>83</v>
      </c>
      <c r="Q18" s="48">
        <v>4</v>
      </c>
      <c r="R18" s="65">
        <f>L18+N18+P18</f>
        <v>215</v>
      </c>
      <c r="S18" s="65">
        <f>M18+O18+Q18</f>
        <v>11</v>
      </c>
      <c r="T18" s="49">
        <v>215</v>
      </c>
      <c r="U18" s="49">
        <v>11</v>
      </c>
      <c r="V18" s="191">
        <f>R18-T18</f>
        <v>0</v>
      </c>
      <c r="W18" s="191">
        <f>S18-U18</f>
        <v>0</v>
      </c>
    </row>
    <row r="19" spans="1:23" ht="12.75">
      <c r="A19" s="10"/>
      <c r="B19" s="427"/>
      <c r="C19" s="428"/>
      <c r="D19" s="428"/>
      <c r="E19" s="428"/>
      <c r="F19" s="428"/>
      <c r="G19" s="428"/>
      <c r="H19" s="428"/>
      <c r="I19" s="429"/>
      <c r="J19" s="80"/>
      <c r="K19" s="80"/>
      <c r="L19" s="50"/>
      <c r="M19" s="50"/>
      <c r="N19" s="48"/>
      <c r="O19" s="48"/>
      <c r="P19" s="48"/>
      <c r="Q19" s="48"/>
      <c r="R19" s="65">
        <f>L19+N19+P19</f>
        <v>0</v>
      </c>
      <c r="S19" s="65">
        <f>M19+O19+Q19</f>
        <v>0</v>
      </c>
      <c r="T19" s="49"/>
      <c r="U19" s="49"/>
      <c r="V19" s="119"/>
      <c r="W19" s="119"/>
    </row>
    <row r="20" spans="1:23" s="168" customFormat="1" ht="12.75" customHeight="1">
      <c r="A20" s="426" t="s">
        <v>4</v>
      </c>
      <c r="B20" s="426"/>
      <c r="C20" s="426"/>
      <c r="D20" s="426"/>
      <c r="E20" s="426"/>
      <c r="F20" s="426"/>
      <c r="G20" s="426"/>
      <c r="H20" s="426"/>
      <c r="I20" s="426"/>
      <c r="J20" s="169"/>
      <c r="K20" s="169"/>
      <c r="L20" s="170">
        <f>SUM(L18:L19)</f>
        <v>70</v>
      </c>
      <c r="M20" s="170">
        <f aca="true" t="shared" si="3" ref="M20:W20">SUM(M18:M19)</f>
        <v>4</v>
      </c>
      <c r="N20" s="170">
        <f t="shared" si="3"/>
        <v>62</v>
      </c>
      <c r="O20" s="170">
        <f t="shared" si="3"/>
        <v>3</v>
      </c>
      <c r="P20" s="170">
        <f t="shared" si="3"/>
        <v>83</v>
      </c>
      <c r="Q20" s="170">
        <f t="shared" si="3"/>
        <v>4</v>
      </c>
      <c r="R20" s="170">
        <f t="shared" si="3"/>
        <v>215</v>
      </c>
      <c r="S20" s="170">
        <f t="shared" si="3"/>
        <v>11</v>
      </c>
      <c r="T20" s="171">
        <f t="shared" si="3"/>
        <v>215</v>
      </c>
      <c r="U20" s="171">
        <f t="shared" si="3"/>
        <v>11</v>
      </c>
      <c r="V20" s="188">
        <f t="shared" si="3"/>
        <v>0</v>
      </c>
      <c r="W20" s="188">
        <f t="shared" si="3"/>
        <v>0</v>
      </c>
    </row>
  </sheetData>
  <mergeCells count="27">
    <mergeCell ref="A3:W3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13:U13"/>
    <mergeCell ref="V13:W13"/>
    <mergeCell ref="L12:W12"/>
    <mergeCell ref="P13:Q13"/>
    <mergeCell ref="R13:S13"/>
    <mergeCell ref="N6:O6"/>
    <mergeCell ref="L13:M13"/>
    <mergeCell ref="N13:O13"/>
    <mergeCell ref="J6:K6"/>
    <mergeCell ref="A20:I20"/>
    <mergeCell ref="B18:I19"/>
    <mergeCell ref="B5:I5"/>
    <mergeCell ref="B12:I14"/>
    <mergeCell ref="A17:I17"/>
    <mergeCell ref="B15:I16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W36"/>
  <sheetViews>
    <sheetView showGridLines="0" zoomScale="115" zoomScaleNormal="115" workbookViewId="0" topLeftCell="A13">
      <selection activeCell="R24" sqref="R24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4.8515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8" t="s">
        <v>139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9" t="s">
        <v>141</v>
      </c>
      <c r="C5" s="439"/>
      <c r="D5" s="439"/>
      <c r="E5" s="439"/>
      <c r="F5" s="439"/>
      <c r="G5" s="439"/>
      <c r="H5" s="439"/>
      <c r="I5" s="439"/>
      <c r="J5" s="87"/>
      <c r="K5" s="87"/>
    </row>
    <row r="6" spans="1:23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</row>
    <row r="7" spans="1:23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291</v>
      </c>
      <c r="B8" s="50">
        <v>59</v>
      </c>
      <c r="C8" s="50">
        <v>2</v>
      </c>
      <c r="D8" s="49">
        <v>57</v>
      </c>
      <c r="E8" s="49">
        <v>2</v>
      </c>
      <c r="F8" s="119">
        <f aca="true" t="shared" si="0" ref="F8:G12">B8-D8</f>
        <v>2</v>
      </c>
      <c r="G8" s="119">
        <f t="shared" si="0"/>
        <v>0</v>
      </c>
      <c r="H8" s="50">
        <v>25</v>
      </c>
      <c r="I8" s="50">
        <v>1</v>
      </c>
      <c r="J8" s="60">
        <v>30</v>
      </c>
      <c r="K8" s="60">
        <v>1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386</v>
      </c>
      <c r="B9" s="48"/>
      <c r="C9" s="48"/>
      <c r="D9" s="49"/>
      <c r="E9" s="49"/>
      <c r="F9" s="119">
        <f t="shared" si="0"/>
        <v>0</v>
      </c>
      <c r="G9" s="119">
        <f t="shared" si="0"/>
        <v>0</v>
      </c>
      <c r="H9" s="50"/>
      <c r="I9" s="5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311</v>
      </c>
      <c r="B10" s="48"/>
      <c r="C10" s="48"/>
      <c r="D10" s="49"/>
      <c r="E10" s="49"/>
      <c r="F10" s="119">
        <f t="shared" si="0"/>
        <v>0</v>
      </c>
      <c r="G10" s="119">
        <f t="shared" si="0"/>
        <v>0</v>
      </c>
      <c r="H10" s="50">
        <v>88</v>
      </c>
      <c r="I10" s="50">
        <v>3</v>
      </c>
      <c r="J10" s="60">
        <v>114</v>
      </c>
      <c r="K10" s="60">
        <v>4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10" t="s">
        <v>419</v>
      </c>
      <c r="B11" s="48">
        <v>39</v>
      </c>
      <c r="C11" s="48">
        <v>1</v>
      </c>
      <c r="D11" s="49">
        <v>0</v>
      </c>
      <c r="E11" s="49">
        <v>0</v>
      </c>
      <c r="F11" s="119">
        <f>B11-D11</f>
        <v>39</v>
      </c>
      <c r="G11" s="119">
        <f>C11-E11</f>
        <v>1</v>
      </c>
      <c r="H11" s="50"/>
      <c r="I11" s="5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345</v>
      </c>
      <c r="B12" s="48"/>
      <c r="C12" s="48"/>
      <c r="D12" s="49"/>
      <c r="E12" s="49"/>
      <c r="F12" s="119">
        <f t="shared" si="0"/>
        <v>0</v>
      </c>
      <c r="G12" s="119">
        <f t="shared" si="0"/>
        <v>0</v>
      </c>
      <c r="H12" s="50"/>
      <c r="I12" s="5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s="168" customFormat="1" ht="12.75">
      <c r="A13" s="167" t="s">
        <v>4</v>
      </c>
      <c r="B13" s="159">
        <f aca="true" t="shared" si="1" ref="B13:K13">SUM(B8:B12)</f>
        <v>98</v>
      </c>
      <c r="C13" s="159">
        <f t="shared" si="1"/>
        <v>3</v>
      </c>
      <c r="D13" s="160">
        <f t="shared" si="1"/>
        <v>57</v>
      </c>
      <c r="E13" s="160">
        <f t="shared" si="1"/>
        <v>2</v>
      </c>
      <c r="F13" s="119">
        <f t="shared" si="1"/>
        <v>41</v>
      </c>
      <c r="G13" s="119">
        <f t="shared" si="1"/>
        <v>1</v>
      </c>
      <c r="H13" s="161">
        <f t="shared" si="1"/>
        <v>113</v>
      </c>
      <c r="I13" s="161">
        <f t="shared" si="1"/>
        <v>4</v>
      </c>
      <c r="J13" s="162">
        <f t="shared" si="1"/>
        <v>144</v>
      </c>
      <c r="K13" s="162">
        <f t="shared" si="1"/>
        <v>5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87"/>
      <c r="W13" s="187"/>
    </row>
    <row r="14" spans="1:23" ht="12.75">
      <c r="A14" s="84"/>
      <c r="B14" s="440" t="s">
        <v>182</v>
      </c>
      <c r="C14" s="440"/>
      <c r="D14" s="440"/>
      <c r="E14" s="440"/>
      <c r="F14" s="440"/>
      <c r="G14" s="440"/>
      <c r="H14" s="440"/>
      <c r="I14" s="441"/>
      <c r="J14" s="58"/>
      <c r="K14" s="58"/>
      <c r="L14" s="438" t="s">
        <v>181</v>
      </c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</row>
    <row r="15" spans="1:23" ht="12.75">
      <c r="A15" s="85"/>
      <c r="B15" s="442"/>
      <c r="C15" s="442"/>
      <c r="D15" s="442"/>
      <c r="E15" s="442"/>
      <c r="F15" s="442"/>
      <c r="G15" s="442"/>
      <c r="H15" s="442"/>
      <c r="I15" s="443"/>
      <c r="J15" s="81"/>
      <c r="K15" s="81"/>
      <c r="L15" s="379" t="s">
        <v>30</v>
      </c>
      <c r="M15" s="380"/>
      <c r="N15" s="379" t="s">
        <v>31</v>
      </c>
      <c r="O15" s="380"/>
      <c r="P15" s="379" t="s">
        <v>32</v>
      </c>
      <c r="Q15" s="380"/>
      <c r="R15" s="414" t="s">
        <v>414</v>
      </c>
      <c r="S15" s="415"/>
      <c r="T15" s="416" t="s">
        <v>417</v>
      </c>
      <c r="U15" s="417"/>
      <c r="V15" s="402" t="s">
        <v>3</v>
      </c>
      <c r="W15" s="402"/>
    </row>
    <row r="16" spans="1:23" ht="12.75">
      <c r="A16" s="86"/>
      <c r="B16" s="444"/>
      <c r="C16" s="444"/>
      <c r="D16" s="444"/>
      <c r="E16" s="444"/>
      <c r="F16" s="444"/>
      <c r="G16" s="444"/>
      <c r="H16" s="444"/>
      <c r="I16" s="445"/>
      <c r="J16" s="83"/>
      <c r="K16" s="83"/>
      <c r="L16" s="6" t="s">
        <v>6</v>
      </c>
      <c r="M16" s="6" t="s">
        <v>5</v>
      </c>
      <c r="N16" s="6" t="s">
        <v>6</v>
      </c>
      <c r="O16" s="6" t="s">
        <v>5</v>
      </c>
      <c r="P16" s="6" t="s">
        <v>6</v>
      </c>
      <c r="Q16" s="6" t="s">
        <v>5</v>
      </c>
      <c r="R16" s="7" t="s">
        <v>6</v>
      </c>
      <c r="S16" s="7" t="s">
        <v>5</v>
      </c>
      <c r="T16" s="5" t="s">
        <v>6</v>
      </c>
      <c r="U16" s="5" t="s">
        <v>5</v>
      </c>
      <c r="V16" s="139" t="s">
        <v>6</v>
      </c>
      <c r="W16" s="139" t="s">
        <v>5</v>
      </c>
    </row>
    <row r="17" spans="1:23" ht="12.75">
      <c r="A17" s="8" t="s">
        <v>291</v>
      </c>
      <c r="B17" s="430" t="s">
        <v>100</v>
      </c>
      <c r="C17" s="431"/>
      <c r="D17" s="431"/>
      <c r="E17" s="431"/>
      <c r="F17" s="431"/>
      <c r="G17" s="431"/>
      <c r="H17" s="431"/>
      <c r="I17" s="432"/>
      <c r="J17" s="80"/>
      <c r="K17" s="80"/>
      <c r="L17" s="64">
        <v>95</v>
      </c>
      <c r="M17" s="64">
        <v>3</v>
      </c>
      <c r="N17" s="64">
        <v>36</v>
      </c>
      <c r="O17" s="64">
        <v>1</v>
      </c>
      <c r="P17" s="64">
        <v>62</v>
      </c>
      <c r="Q17" s="64">
        <v>3</v>
      </c>
      <c r="R17" s="65">
        <f aca="true" t="shared" si="2" ref="R17:S19">L17+N17+P17</f>
        <v>193</v>
      </c>
      <c r="S17" s="65">
        <f t="shared" si="2"/>
        <v>7</v>
      </c>
      <c r="T17" s="66">
        <v>344</v>
      </c>
      <c r="U17" s="66">
        <v>12</v>
      </c>
      <c r="V17" s="191">
        <f aca="true" t="shared" si="3" ref="V17:W19">R17-T17</f>
        <v>-151</v>
      </c>
      <c r="W17" s="191">
        <f t="shared" si="3"/>
        <v>-5</v>
      </c>
    </row>
    <row r="18" spans="1:23" ht="12.75">
      <c r="A18" s="8" t="s">
        <v>311</v>
      </c>
      <c r="B18" s="427"/>
      <c r="C18" s="428"/>
      <c r="D18" s="428"/>
      <c r="E18" s="428"/>
      <c r="F18" s="428"/>
      <c r="G18" s="428"/>
      <c r="H18" s="428"/>
      <c r="I18" s="429"/>
      <c r="J18" s="80"/>
      <c r="K18" s="80"/>
      <c r="L18" s="50">
        <v>68</v>
      </c>
      <c r="M18" s="50">
        <v>2</v>
      </c>
      <c r="N18" s="48">
        <v>9</v>
      </c>
      <c r="O18" s="48">
        <v>1</v>
      </c>
      <c r="P18" s="48">
        <v>44</v>
      </c>
      <c r="Q18" s="48">
        <v>2</v>
      </c>
      <c r="R18" s="65">
        <f t="shared" si="2"/>
        <v>121</v>
      </c>
      <c r="S18" s="65">
        <f t="shared" si="2"/>
        <v>5</v>
      </c>
      <c r="T18" s="49">
        <v>115</v>
      </c>
      <c r="U18" s="49">
        <v>6</v>
      </c>
      <c r="V18" s="191">
        <f t="shared" si="3"/>
        <v>6</v>
      </c>
      <c r="W18" s="191">
        <f t="shared" si="3"/>
        <v>-1</v>
      </c>
    </row>
    <row r="19" spans="1:23" ht="12.75">
      <c r="A19" s="8" t="s">
        <v>360</v>
      </c>
      <c r="B19" s="427"/>
      <c r="C19" s="428"/>
      <c r="D19" s="428"/>
      <c r="E19" s="428"/>
      <c r="F19" s="428"/>
      <c r="G19" s="428"/>
      <c r="H19" s="428"/>
      <c r="I19" s="429"/>
      <c r="J19" s="80"/>
      <c r="K19" s="80"/>
      <c r="L19" s="50"/>
      <c r="M19" s="50"/>
      <c r="N19" s="48"/>
      <c r="O19" s="48"/>
      <c r="P19" s="48">
        <v>17</v>
      </c>
      <c r="Q19" s="48">
        <v>1</v>
      </c>
      <c r="R19" s="65">
        <f t="shared" si="2"/>
        <v>17</v>
      </c>
      <c r="S19" s="65">
        <f t="shared" si="2"/>
        <v>1</v>
      </c>
      <c r="T19" s="49">
        <v>23</v>
      </c>
      <c r="U19" s="49">
        <v>1</v>
      </c>
      <c r="V19" s="191">
        <f t="shared" si="3"/>
        <v>-6</v>
      </c>
      <c r="W19" s="191">
        <f t="shared" si="3"/>
        <v>0</v>
      </c>
    </row>
    <row r="20" spans="1:23" ht="12.75">
      <c r="A20" s="8" t="s">
        <v>361</v>
      </c>
      <c r="B20" s="433"/>
      <c r="C20" s="434"/>
      <c r="D20" s="434"/>
      <c r="E20" s="434"/>
      <c r="F20" s="434"/>
      <c r="G20" s="434"/>
      <c r="H20" s="434"/>
      <c r="I20" s="435"/>
      <c r="J20" s="80"/>
      <c r="K20" s="80"/>
      <c r="L20" s="50">
        <v>20</v>
      </c>
      <c r="M20" s="50">
        <v>1</v>
      </c>
      <c r="N20" s="48">
        <v>13</v>
      </c>
      <c r="O20" s="48">
        <v>1</v>
      </c>
      <c r="P20" s="48">
        <v>13</v>
      </c>
      <c r="Q20" s="48">
        <v>1</v>
      </c>
      <c r="R20" s="65">
        <f>L20+N20+P20</f>
        <v>46</v>
      </c>
      <c r="S20" s="65">
        <f>M20+O20+Q20</f>
        <v>3</v>
      </c>
      <c r="T20" s="49">
        <v>49</v>
      </c>
      <c r="U20" s="49">
        <v>3</v>
      </c>
      <c r="V20" s="191">
        <f>R20-T20</f>
        <v>-3</v>
      </c>
      <c r="W20" s="191">
        <f>S20-U20</f>
        <v>0</v>
      </c>
    </row>
    <row r="21" spans="1:23" s="168" customFormat="1" ht="12.75" customHeight="1">
      <c r="A21" s="426" t="s">
        <v>4</v>
      </c>
      <c r="B21" s="426"/>
      <c r="C21" s="426"/>
      <c r="D21" s="426"/>
      <c r="E21" s="426"/>
      <c r="F21" s="426"/>
      <c r="G21" s="426"/>
      <c r="H21" s="426"/>
      <c r="I21" s="426"/>
      <c r="J21" s="169"/>
      <c r="K21" s="169"/>
      <c r="L21" s="170">
        <f aca="true" t="shared" si="4" ref="L21:W21">SUM(L17:L20)</f>
        <v>183</v>
      </c>
      <c r="M21" s="170">
        <f t="shared" si="4"/>
        <v>6</v>
      </c>
      <c r="N21" s="170">
        <f t="shared" si="4"/>
        <v>58</v>
      </c>
      <c r="O21" s="170">
        <f t="shared" si="4"/>
        <v>3</v>
      </c>
      <c r="P21" s="170">
        <f t="shared" si="4"/>
        <v>136</v>
      </c>
      <c r="Q21" s="170">
        <f t="shared" si="4"/>
        <v>7</v>
      </c>
      <c r="R21" s="170">
        <f t="shared" si="4"/>
        <v>377</v>
      </c>
      <c r="S21" s="170">
        <f t="shared" si="4"/>
        <v>16</v>
      </c>
      <c r="T21" s="171">
        <f t="shared" si="4"/>
        <v>531</v>
      </c>
      <c r="U21" s="171">
        <f t="shared" si="4"/>
        <v>22</v>
      </c>
      <c r="V21" s="188">
        <f t="shared" si="4"/>
        <v>-154</v>
      </c>
      <c r="W21" s="188">
        <f t="shared" si="4"/>
        <v>-6</v>
      </c>
    </row>
    <row r="22" spans="1:23" ht="12.75">
      <c r="A22" s="71" t="s">
        <v>386</v>
      </c>
      <c r="B22" s="430" t="s">
        <v>99</v>
      </c>
      <c r="C22" s="431"/>
      <c r="D22" s="431"/>
      <c r="E22" s="431"/>
      <c r="F22" s="431"/>
      <c r="G22" s="431"/>
      <c r="H22" s="431"/>
      <c r="I22" s="432"/>
      <c r="J22" s="80"/>
      <c r="K22" s="80"/>
      <c r="L22" s="64"/>
      <c r="M22" s="64"/>
      <c r="N22" s="65">
        <v>27</v>
      </c>
      <c r="O22" s="65">
        <v>1</v>
      </c>
      <c r="P22" s="65">
        <v>31</v>
      </c>
      <c r="Q22" s="65">
        <v>1</v>
      </c>
      <c r="R22" s="65">
        <f aca="true" t="shared" si="5" ref="R22:S25">L22+N22+P22</f>
        <v>58</v>
      </c>
      <c r="S22" s="65">
        <f t="shared" si="5"/>
        <v>2</v>
      </c>
      <c r="T22" s="66">
        <v>42</v>
      </c>
      <c r="U22" s="66">
        <v>2</v>
      </c>
      <c r="V22" s="191">
        <f aca="true" t="shared" si="6" ref="V22:W24">R22-T22</f>
        <v>16</v>
      </c>
      <c r="W22" s="191">
        <f t="shared" si="6"/>
        <v>0</v>
      </c>
    </row>
    <row r="23" spans="1:23" ht="12.75">
      <c r="A23" s="10" t="s">
        <v>324</v>
      </c>
      <c r="B23" s="427"/>
      <c r="C23" s="428"/>
      <c r="D23" s="428"/>
      <c r="E23" s="428"/>
      <c r="F23" s="428"/>
      <c r="G23" s="428"/>
      <c r="H23" s="428"/>
      <c r="I23" s="429"/>
      <c r="J23" s="80"/>
      <c r="K23" s="80"/>
      <c r="L23" s="50">
        <v>17</v>
      </c>
      <c r="M23" s="50">
        <v>1</v>
      </c>
      <c r="N23" s="48">
        <v>14</v>
      </c>
      <c r="O23" s="48">
        <v>1</v>
      </c>
      <c r="P23" s="48">
        <v>15</v>
      </c>
      <c r="Q23" s="48">
        <v>1</v>
      </c>
      <c r="R23" s="65">
        <f t="shared" si="5"/>
        <v>46</v>
      </c>
      <c r="S23" s="65">
        <f t="shared" si="5"/>
        <v>3</v>
      </c>
      <c r="T23" s="49">
        <v>47</v>
      </c>
      <c r="U23" s="49">
        <v>3</v>
      </c>
      <c r="V23" s="191">
        <f t="shared" si="6"/>
        <v>-1</v>
      </c>
      <c r="W23" s="191">
        <f t="shared" si="6"/>
        <v>0</v>
      </c>
    </row>
    <row r="24" spans="1:23" ht="12.75">
      <c r="A24" s="11" t="s">
        <v>345</v>
      </c>
      <c r="B24" s="427"/>
      <c r="C24" s="428"/>
      <c r="D24" s="428"/>
      <c r="E24" s="428"/>
      <c r="F24" s="428"/>
      <c r="G24" s="428"/>
      <c r="H24" s="428"/>
      <c r="I24" s="429"/>
      <c r="J24" s="80"/>
      <c r="K24" s="80"/>
      <c r="L24" s="50">
        <v>48</v>
      </c>
      <c r="M24" s="50">
        <v>2</v>
      </c>
      <c r="N24" s="48">
        <v>38</v>
      </c>
      <c r="O24" s="48">
        <v>2</v>
      </c>
      <c r="P24" s="48">
        <v>29</v>
      </c>
      <c r="Q24" s="48">
        <v>1</v>
      </c>
      <c r="R24" s="65">
        <f t="shared" si="5"/>
        <v>115</v>
      </c>
      <c r="S24" s="65">
        <f t="shared" si="5"/>
        <v>5</v>
      </c>
      <c r="T24" s="49">
        <v>99</v>
      </c>
      <c r="U24" s="49">
        <v>4</v>
      </c>
      <c r="V24" s="191">
        <f t="shared" si="6"/>
        <v>16</v>
      </c>
      <c r="W24" s="191">
        <f t="shared" si="6"/>
        <v>1</v>
      </c>
    </row>
    <row r="25" spans="1:23" ht="12.75">
      <c r="A25" s="11" t="s">
        <v>361</v>
      </c>
      <c r="B25" s="427"/>
      <c r="C25" s="428"/>
      <c r="D25" s="428"/>
      <c r="E25" s="428"/>
      <c r="F25" s="428"/>
      <c r="G25" s="428"/>
      <c r="H25" s="428"/>
      <c r="I25" s="429"/>
      <c r="J25" s="80"/>
      <c r="K25" s="80"/>
      <c r="L25" s="50">
        <v>17</v>
      </c>
      <c r="M25" s="50">
        <v>1</v>
      </c>
      <c r="N25" s="48">
        <v>21</v>
      </c>
      <c r="O25" s="48">
        <v>1</v>
      </c>
      <c r="P25" s="48">
        <v>15</v>
      </c>
      <c r="Q25" s="48">
        <v>1</v>
      </c>
      <c r="R25" s="65">
        <f t="shared" si="5"/>
        <v>53</v>
      </c>
      <c r="S25" s="65">
        <f t="shared" si="5"/>
        <v>3</v>
      </c>
      <c r="T25" s="49">
        <v>57</v>
      </c>
      <c r="U25" s="49">
        <v>3</v>
      </c>
      <c r="V25" s="191">
        <f>R25-T25</f>
        <v>-4</v>
      </c>
      <c r="W25" s="191">
        <f>S25-U25</f>
        <v>0</v>
      </c>
    </row>
    <row r="26" spans="1:23" ht="12.75">
      <c r="A26" s="10"/>
      <c r="B26" s="433"/>
      <c r="C26" s="434"/>
      <c r="D26" s="434"/>
      <c r="E26" s="434"/>
      <c r="F26" s="434"/>
      <c r="G26" s="434"/>
      <c r="H26" s="434"/>
      <c r="I26" s="435"/>
      <c r="J26" s="59"/>
      <c r="K26" s="59"/>
      <c r="L26" s="50"/>
      <c r="M26" s="50"/>
      <c r="N26" s="48"/>
      <c r="O26" s="48"/>
      <c r="P26" s="48"/>
      <c r="Q26" s="48"/>
      <c r="R26" s="65"/>
      <c r="S26" s="65"/>
      <c r="T26" s="49"/>
      <c r="U26" s="49"/>
      <c r="V26" s="119"/>
      <c r="W26" s="119"/>
    </row>
    <row r="27" spans="1:23" s="168" customFormat="1" ht="12.75" customHeight="1">
      <c r="A27" s="426" t="s">
        <v>4</v>
      </c>
      <c r="B27" s="426"/>
      <c r="C27" s="426"/>
      <c r="D27" s="426"/>
      <c r="E27" s="426"/>
      <c r="F27" s="426"/>
      <c r="G27" s="426"/>
      <c r="H27" s="426"/>
      <c r="I27" s="426"/>
      <c r="J27" s="169"/>
      <c r="K27" s="169"/>
      <c r="L27" s="170">
        <f>SUM(L22:L26)</f>
        <v>82</v>
      </c>
      <c r="M27" s="170">
        <f aca="true" t="shared" si="7" ref="M27:W27">SUM(M22:M26)</f>
        <v>4</v>
      </c>
      <c r="N27" s="170">
        <f t="shared" si="7"/>
        <v>100</v>
      </c>
      <c r="O27" s="170">
        <f t="shared" si="7"/>
        <v>5</v>
      </c>
      <c r="P27" s="170">
        <f t="shared" si="7"/>
        <v>90</v>
      </c>
      <c r="Q27" s="170">
        <f t="shared" si="7"/>
        <v>4</v>
      </c>
      <c r="R27" s="170">
        <f t="shared" si="7"/>
        <v>272</v>
      </c>
      <c r="S27" s="170">
        <f t="shared" si="7"/>
        <v>13</v>
      </c>
      <c r="T27" s="171">
        <f t="shared" si="7"/>
        <v>245</v>
      </c>
      <c r="U27" s="171">
        <f t="shared" si="7"/>
        <v>12</v>
      </c>
      <c r="V27" s="188">
        <f t="shared" si="7"/>
        <v>27</v>
      </c>
      <c r="W27" s="188">
        <f t="shared" si="7"/>
        <v>1</v>
      </c>
    </row>
    <row r="28" spans="1:23" ht="12.75">
      <c r="A28" s="8" t="s">
        <v>291</v>
      </c>
      <c r="B28" s="430" t="s">
        <v>101</v>
      </c>
      <c r="C28" s="431"/>
      <c r="D28" s="431"/>
      <c r="E28" s="431"/>
      <c r="F28" s="431"/>
      <c r="G28" s="431"/>
      <c r="H28" s="431"/>
      <c r="I28" s="432"/>
      <c r="J28" s="79"/>
      <c r="K28" s="79"/>
      <c r="L28" s="50">
        <v>53</v>
      </c>
      <c r="M28" s="50">
        <v>2</v>
      </c>
      <c r="N28" s="48"/>
      <c r="O28" s="48"/>
      <c r="P28" s="48"/>
      <c r="Q28" s="48"/>
      <c r="R28" s="65">
        <f aca="true" t="shared" si="8" ref="R28:S31">L28+N28+P28</f>
        <v>53</v>
      </c>
      <c r="S28" s="65">
        <f t="shared" si="8"/>
        <v>2</v>
      </c>
      <c r="T28" s="49">
        <v>0</v>
      </c>
      <c r="U28" s="49">
        <v>0</v>
      </c>
      <c r="V28" s="191">
        <f aca="true" t="shared" si="9" ref="V28:W31">R28-T28</f>
        <v>53</v>
      </c>
      <c r="W28" s="191">
        <f t="shared" si="9"/>
        <v>2</v>
      </c>
    </row>
    <row r="29" spans="1:23" ht="12.75">
      <c r="A29" s="10" t="s">
        <v>311</v>
      </c>
      <c r="B29" s="427"/>
      <c r="C29" s="428"/>
      <c r="D29" s="428"/>
      <c r="E29" s="428"/>
      <c r="F29" s="428"/>
      <c r="G29" s="428"/>
      <c r="H29" s="428"/>
      <c r="I29" s="429"/>
      <c r="J29" s="80"/>
      <c r="K29" s="80"/>
      <c r="L29" s="50">
        <v>104</v>
      </c>
      <c r="M29" s="50">
        <v>4</v>
      </c>
      <c r="N29" s="48">
        <v>32</v>
      </c>
      <c r="O29" s="48">
        <v>2</v>
      </c>
      <c r="P29" s="48">
        <v>84</v>
      </c>
      <c r="Q29" s="48">
        <v>4</v>
      </c>
      <c r="R29" s="65">
        <f t="shared" si="8"/>
        <v>220</v>
      </c>
      <c r="S29" s="65">
        <f t="shared" si="8"/>
        <v>10</v>
      </c>
      <c r="T29" s="49">
        <v>207</v>
      </c>
      <c r="U29" s="49">
        <v>8</v>
      </c>
      <c r="V29" s="191">
        <f t="shared" si="9"/>
        <v>13</v>
      </c>
      <c r="W29" s="191">
        <f t="shared" si="9"/>
        <v>2</v>
      </c>
    </row>
    <row r="30" spans="1:23" ht="12.75">
      <c r="A30" s="10" t="s">
        <v>419</v>
      </c>
      <c r="B30" s="427"/>
      <c r="C30" s="428"/>
      <c r="D30" s="428"/>
      <c r="E30" s="428"/>
      <c r="F30" s="428"/>
      <c r="G30" s="428"/>
      <c r="H30" s="428"/>
      <c r="I30" s="429"/>
      <c r="J30" s="80"/>
      <c r="K30" s="80"/>
      <c r="L30" s="50"/>
      <c r="M30" s="50"/>
      <c r="N30" s="48"/>
      <c r="O30" s="48"/>
      <c r="P30" s="48"/>
      <c r="Q30" s="48"/>
      <c r="R30" s="65">
        <f>L30+N30+P30</f>
        <v>0</v>
      </c>
      <c r="S30" s="65">
        <f>M30+O30+Q30</f>
        <v>0</v>
      </c>
      <c r="T30" s="49"/>
      <c r="U30" s="49"/>
      <c r="V30" s="191">
        <f>R30-T30</f>
        <v>0</v>
      </c>
      <c r="W30" s="191">
        <f>S30-U30</f>
        <v>0</v>
      </c>
    </row>
    <row r="31" spans="1:23" ht="12.75">
      <c r="A31" s="10" t="s">
        <v>366</v>
      </c>
      <c r="B31" s="427"/>
      <c r="C31" s="428"/>
      <c r="D31" s="428"/>
      <c r="E31" s="428"/>
      <c r="F31" s="428"/>
      <c r="G31" s="428"/>
      <c r="H31" s="428"/>
      <c r="I31" s="429"/>
      <c r="J31" s="80"/>
      <c r="K31" s="80"/>
      <c r="L31" s="50">
        <v>30</v>
      </c>
      <c r="M31" s="50">
        <v>1</v>
      </c>
      <c r="N31" s="48"/>
      <c r="O31" s="48"/>
      <c r="P31" s="48"/>
      <c r="Q31" s="48"/>
      <c r="R31" s="65">
        <f t="shared" si="8"/>
        <v>30</v>
      </c>
      <c r="S31" s="65">
        <f t="shared" si="8"/>
        <v>1</v>
      </c>
      <c r="T31" s="49">
        <v>0</v>
      </c>
      <c r="U31" s="49">
        <v>0</v>
      </c>
      <c r="V31" s="191">
        <f t="shared" si="9"/>
        <v>30</v>
      </c>
      <c r="W31" s="191">
        <f t="shared" si="9"/>
        <v>1</v>
      </c>
    </row>
    <row r="32" spans="1:23" s="168" customFormat="1" ht="12.75" customHeight="1">
      <c r="A32" s="426" t="s">
        <v>4</v>
      </c>
      <c r="B32" s="426"/>
      <c r="C32" s="426"/>
      <c r="D32" s="426"/>
      <c r="E32" s="426"/>
      <c r="F32" s="426"/>
      <c r="G32" s="426"/>
      <c r="H32" s="426"/>
      <c r="I32" s="426"/>
      <c r="J32" s="169"/>
      <c r="K32" s="169"/>
      <c r="L32" s="170">
        <f aca="true" t="shared" si="10" ref="L32:W32">SUM(L28:L31)</f>
        <v>187</v>
      </c>
      <c r="M32" s="170">
        <f t="shared" si="10"/>
        <v>7</v>
      </c>
      <c r="N32" s="170">
        <f t="shared" si="10"/>
        <v>32</v>
      </c>
      <c r="O32" s="170">
        <f t="shared" si="10"/>
        <v>2</v>
      </c>
      <c r="P32" s="170">
        <f t="shared" si="10"/>
        <v>84</v>
      </c>
      <c r="Q32" s="170">
        <f t="shared" si="10"/>
        <v>4</v>
      </c>
      <c r="R32" s="170">
        <f t="shared" si="10"/>
        <v>303</v>
      </c>
      <c r="S32" s="170">
        <f t="shared" si="10"/>
        <v>13</v>
      </c>
      <c r="T32" s="171">
        <f t="shared" si="10"/>
        <v>207</v>
      </c>
      <c r="U32" s="171">
        <f t="shared" si="10"/>
        <v>8</v>
      </c>
      <c r="V32" s="188">
        <f t="shared" si="10"/>
        <v>96</v>
      </c>
      <c r="W32" s="188">
        <f t="shared" si="10"/>
        <v>5</v>
      </c>
    </row>
    <row r="33" spans="1:23" s="168" customFormat="1" ht="12.75" customHeight="1">
      <c r="A33" s="319" t="s">
        <v>312</v>
      </c>
      <c r="B33" s="430" t="s">
        <v>346</v>
      </c>
      <c r="C33" s="431"/>
      <c r="D33" s="431"/>
      <c r="E33" s="431"/>
      <c r="F33" s="431"/>
      <c r="G33" s="431"/>
      <c r="H33" s="431"/>
      <c r="I33" s="432"/>
      <c r="J33" s="317"/>
      <c r="K33" s="317"/>
      <c r="L33" s="170"/>
      <c r="M33" s="170"/>
      <c r="N33" s="170"/>
      <c r="O33" s="170"/>
      <c r="P33" s="170"/>
      <c r="Q33" s="170"/>
      <c r="R33" s="318"/>
      <c r="S33" s="318"/>
      <c r="T33" s="320"/>
      <c r="U33" s="320"/>
      <c r="V33" s="191">
        <f>R33-T33</f>
        <v>0</v>
      </c>
      <c r="W33" s="191">
        <f>S33-U33</f>
        <v>0</v>
      </c>
    </row>
    <row r="34" spans="1:23" ht="12.75">
      <c r="A34" s="10" t="s">
        <v>345</v>
      </c>
      <c r="B34" s="427"/>
      <c r="C34" s="428"/>
      <c r="D34" s="428"/>
      <c r="E34" s="428"/>
      <c r="F34" s="428"/>
      <c r="G34" s="428"/>
      <c r="H34" s="428"/>
      <c r="I34" s="429"/>
      <c r="J34" s="79"/>
      <c r="K34" s="79"/>
      <c r="L34" s="50"/>
      <c r="M34" s="50"/>
      <c r="N34" s="48"/>
      <c r="O34" s="48"/>
      <c r="P34" s="48"/>
      <c r="Q34" s="48"/>
      <c r="R34" s="65">
        <f>L34+N34+P34</f>
        <v>0</v>
      </c>
      <c r="S34" s="65">
        <f>M34+O34+Q34</f>
        <v>0</v>
      </c>
      <c r="T34" s="49">
        <v>14</v>
      </c>
      <c r="U34" s="49">
        <v>1</v>
      </c>
      <c r="V34" s="191">
        <f>R34-T34</f>
        <v>-14</v>
      </c>
      <c r="W34" s="191">
        <f>S34-U34</f>
        <v>-1</v>
      </c>
    </row>
    <row r="35" spans="1:23" ht="12.75">
      <c r="A35" s="10"/>
      <c r="B35" s="433"/>
      <c r="C35" s="434"/>
      <c r="D35" s="434"/>
      <c r="E35" s="434"/>
      <c r="F35" s="434"/>
      <c r="G35" s="434"/>
      <c r="H35" s="434"/>
      <c r="I35" s="435"/>
      <c r="J35" s="80"/>
      <c r="K35" s="80"/>
      <c r="L35" s="50"/>
      <c r="M35" s="50"/>
      <c r="N35" s="48"/>
      <c r="O35" s="48"/>
      <c r="P35" s="48"/>
      <c r="Q35" s="48"/>
      <c r="R35" s="48"/>
      <c r="S35" s="48"/>
      <c r="T35" s="49"/>
      <c r="U35" s="49"/>
      <c r="V35" s="119"/>
      <c r="W35" s="119"/>
    </row>
    <row r="36" spans="1:23" s="168" customFormat="1" ht="12.75" customHeight="1">
      <c r="A36" s="426" t="s">
        <v>4</v>
      </c>
      <c r="B36" s="426"/>
      <c r="C36" s="426"/>
      <c r="D36" s="426"/>
      <c r="E36" s="426"/>
      <c r="F36" s="426"/>
      <c r="G36" s="426"/>
      <c r="H36" s="426"/>
      <c r="I36" s="426"/>
      <c r="J36" s="169"/>
      <c r="K36" s="169"/>
      <c r="L36" s="170">
        <f>SUM(L33:L35)</f>
        <v>0</v>
      </c>
      <c r="M36" s="170">
        <f aca="true" t="shared" si="11" ref="M36:W36">SUM(M33:M35)</f>
        <v>0</v>
      </c>
      <c r="N36" s="170">
        <f t="shared" si="11"/>
        <v>0</v>
      </c>
      <c r="O36" s="170">
        <f t="shared" si="11"/>
        <v>0</v>
      </c>
      <c r="P36" s="170">
        <f t="shared" si="11"/>
        <v>0</v>
      </c>
      <c r="Q36" s="170">
        <f t="shared" si="11"/>
        <v>0</v>
      </c>
      <c r="R36" s="170">
        <f t="shared" si="11"/>
        <v>0</v>
      </c>
      <c r="S36" s="170">
        <f t="shared" si="11"/>
        <v>0</v>
      </c>
      <c r="T36" s="171">
        <f t="shared" si="11"/>
        <v>14</v>
      </c>
      <c r="U36" s="171">
        <f t="shared" si="11"/>
        <v>1</v>
      </c>
      <c r="V36" s="188">
        <f t="shared" si="11"/>
        <v>-14</v>
      </c>
      <c r="W36" s="188">
        <f t="shared" si="11"/>
        <v>-1</v>
      </c>
    </row>
  </sheetData>
  <mergeCells count="31">
    <mergeCell ref="R6:S6"/>
    <mergeCell ref="T6:U6"/>
    <mergeCell ref="T15:U15"/>
    <mergeCell ref="A21:I21"/>
    <mergeCell ref="N6:O6"/>
    <mergeCell ref="L15:M15"/>
    <mergeCell ref="N15:O15"/>
    <mergeCell ref="A36:I36"/>
    <mergeCell ref="B5:I5"/>
    <mergeCell ref="B14:I16"/>
    <mergeCell ref="A32:I32"/>
    <mergeCell ref="A27:I27"/>
    <mergeCell ref="B22:I26"/>
    <mergeCell ref="D6:E6"/>
    <mergeCell ref="B33:I35"/>
    <mergeCell ref="B28:I31"/>
    <mergeCell ref="B17:I20"/>
    <mergeCell ref="V15:W15"/>
    <mergeCell ref="L14:W14"/>
    <mergeCell ref="P15:Q15"/>
    <mergeCell ref="R15:S15"/>
    <mergeCell ref="A1:W1"/>
    <mergeCell ref="A6:A7"/>
    <mergeCell ref="H6:I6"/>
    <mergeCell ref="L6:M6"/>
    <mergeCell ref="P6:Q6"/>
    <mergeCell ref="V6:W6"/>
    <mergeCell ref="B6:C6"/>
    <mergeCell ref="F6:G6"/>
    <mergeCell ref="A3:W3"/>
    <mergeCell ref="J6:K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9"/>
  <sheetViews>
    <sheetView showGridLines="0" zoomScale="70" zoomScaleNormal="70" workbookViewId="0" topLeftCell="A37">
      <selection activeCell="B31" sqref="B31:C31"/>
    </sheetView>
  </sheetViews>
  <sheetFormatPr defaultColWidth="9.140625" defaultRowHeight="12.75"/>
  <cols>
    <col min="1" max="1" width="27.8515625" style="94" customWidth="1"/>
    <col min="2" max="7" width="10.7109375" style="91" customWidth="1"/>
    <col min="8" max="8" width="26.57421875" style="91" customWidth="1"/>
    <col min="9" max="9" width="27.7109375" style="94" customWidth="1"/>
    <col min="10" max="10" width="20.8515625" style="94" customWidth="1"/>
    <col min="11" max="16" width="10.7109375" style="91" customWidth="1"/>
    <col min="17" max="16384" width="17.140625" style="91" customWidth="1"/>
  </cols>
  <sheetData>
    <row r="1" spans="1:16" ht="12" customHeight="1">
      <c r="A1" s="526" t="s">
        <v>401</v>
      </c>
      <c r="B1" s="508" t="s">
        <v>413</v>
      </c>
      <c r="C1" s="509"/>
      <c r="D1" s="512" t="s">
        <v>416</v>
      </c>
      <c r="E1" s="513"/>
      <c r="F1" s="516" t="s">
        <v>186</v>
      </c>
      <c r="G1" s="517"/>
      <c r="I1" s="520" t="s">
        <v>402</v>
      </c>
      <c r="J1" s="520"/>
      <c r="K1" s="508" t="s">
        <v>413</v>
      </c>
      <c r="L1" s="509"/>
      <c r="M1" s="512" t="s">
        <v>416</v>
      </c>
      <c r="N1" s="513"/>
      <c r="O1" s="516" t="s">
        <v>186</v>
      </c>
      <c r="P1" s="517"/>
    </row>
    <row r="2" spans="1:16" ht="12" customHeight="1">
      <c r="A2" s="527"/>
      <c r="B2" s="510"/>
      <c r="C2" s="511"/>
      <c r="D2" s="514"/>
      <c r="E2" s="515"/>
      <c r="F2" s="518"/>
      <c r="G2" s="519"/>
      <c r="I2" s="520"/>
      <c r="J2" s="520"/>
      <c r="K2" s="510"/>
      <c r="L2" s="511"/>
      <c r="M2" s="514"/>
      <c r="N2" s="515"/>
      <c r="O2" s="518"/>
      <c r="P2" s="519"/>
    </row>
    <row r="3" spans="1:16" ht="19.5" customHeight="1">
      <c r="A3" s="527"/>
      <c r="B3" s="497" t="s">
        <v>187</v>
      </c>
      <c r="C3" s="499" t="s">
        <v>5</v>
      </c>
      <c r="D3" s="501" t="s">
        <v>187</v>
      </c>
      <c r="E3" s="501" t="s">
        <v>5</v>
      </c>
      <c r="F3" s="504" t="s">
        <v>187</v>
      </c>
      <c r="G3" s="506" t="s">
        <v>5</v>
      </c>
      <c r="I3" s="520"/>
      <c r="J3" s="520"/>
      <c r="K3" s="497" t="s">
        <v>187</v>
      </c>
      <c r="L3" s="499" t="s">
        <v>5</v>
      </c>
      <c r="M3" s="501" t="s">
        <v>187</v>
      </c>
      <c r="N3" s="501" t="s">
        <v>5</v>
      </c>
      <c r="O3" s="504" t="s">
        <v>187</v>
      </c>
      <c r="P3" s="506" t="s">
        <v>5</v>
      </c>
    </row>
    <row r="4" spans="1:16" ht="19.5" customHeight="1">
      <c r="A4" s="528"/>
      <c r="B4" s="498"/>
      <c r="C4" s="500"/>
      <c r="D4" s="502"/>
      <c r="E4" s="502"/>
      <c r="F4" s="505"/>
      <c r="G4" s="507"/>
      <c r="I4" s="520"/>
      <c r="J4" s="520"/>
      <c r="K4" s="498"/>
      <c r="L4" s="500"/>
      <c r="M4" s="502"/>
      <c r="N4" s="502"/>
      <c r="O4" s="505"/>
      <c r="P4" s="507"/>
    </row>
    <row r="5" spans="1:16" ht="12.75" customHeight="1">
      <c r="A5" s="523"/>
      <c r="B5" s="524"/>
      <c r="C5" s="524"/>
      <c r="D5" s="524"/>
      <c r="E5" s="524"/>
      <c r="F5" s="524"/>
      <c r="G5" s="525"/>
      <c r="I5" s="503"/>
      <c r="J5" s="503"/>
      <c r="K5" s="503"/>
      <c r="L5" s="503"/>
      <c r="M5" s="503"/>
      <c r="N5" s="503"/>
      <c r="O5" s="503"/>
      <c r="P5" s="503"/>
    </row>
    <row r="6" spans="1:17" ht="14.25">
      <c r="A6" s="102" t="s">
        <v>107</v>
      </c>
      <c r="B6" s="109">
        <f>l_classico_ordinamento!B8+l_classico_ordinamento!H8+l_classico_ordinamento!S8</f>
        <v>1059</v>
      </c>
      <c r="C6" s="109">
        <f>l_classico_ordinamento!C8+l_classico_ordinamento!I8+l_classico_ordinamento!T8</f>
        <v>43</v>
      </c>
      <c r="D6" s="104">
        <f>l_classico_ordinamento!D8+l_classico_ordinamento!J8+l_classico_ordinamento!U8</f>
        <v>994</v>
      </c>
      <c r="E6" s="104">
        <f>l_classico_ordinamento!E8+l_classico_ordinamento!K8+l_classico_ordinamento!V8</f>
        <v>41</v>
      </c>
      <c r="F6" s="98">
        <f aca="true" t="shared" si="0" ref="F6:F21">B6-D6</f>
        <v>65</v>
      </c>
      <c r="G6" s="98">
        <f aca="true" t="shared" si="1" ref="G6:G21">C6-E6</f>
        <v>2</v>
      </c>
      <c r="H6" s="95"/>
      <c r="I6" s="96" t="s">
        <v>219</v>
      </c>
      <c r="J6" s="97" t="s">
        <v>294</v>
      </c>
      <c r="K6" s="108">
        <f>it_st_costr_ambiente_territorio!B10+it_st_costr_ambiente_territorio!H10+it_st_costr_ambiente_territorio!R24+it_se_amm_finanza_marketing!B15+it_se_amm_finanza_marketing!H15+it_se_amm_finanza_marketing!R40+it_se_turismo!B13+it_se_turismo!H13+it_se_turismo!R33+ip_ss_servizi_commerciali!B15+ip_ss_servizi_commerciali!H15+ip_ss_servizi_commerciali!R34+ip_ss_sss!B12+ip_ss_sss!H12</f>
        <v>685</v>
      </c>
      <c r="L6" s="108">
        <f>it_st_costr_ambiente_territorio!C10+it_st_costr_ambiente_territorio!I10+it_st_costr_ambiente_territorio!S24+it_se_amm_finanza_marketing!C15+it_se_amm_finanza_marketing!I15+it_se_amm_finanza_marketing!S40+it_se_turismo!C13+it_se_turismo!I13+it_se_turismo!S33+ip_ss_servizi_commerciali!C15+ip_ss_servizi_commerciali!I15+ip_ss_servizi_commerciali!S34+ip_ss_sss!C12+ip_ss_sss!I12</f>
        <v>33</v>
      </c>
      <c r="M6" s="105">
        <f>it_st_costr_ambiente_territorio!D10+it_st_costr_ambiente_territorio!J10+it_st_costr_ambiente_territorio!T24+it_se_amm_finanza_marketing!D15+it_se_amm_finanza_marketing!J15+it_se_amm_finanza_marketing!T40+it_se_turismo!D13+it_se_turismo!J13+it_se_turismo!T33+ip_ss_servizi_commerciali!D15+ip_ss_servizi_commerciali!J15+ip_ss_servizi_commerciali!T34</f>
        <v>633</v>
      </c>
      <c r="N6" s="105">
        <f>it_st_costr_ambiente_territorio!E10+it_st_costr_ambiente_territorio!K10+it_st_costr_ambiente_territorio!U24+it_se_amm_finanza_marketing!E15+it_se_amm_finanza_marketing!K15+it_se_amm_finanza_marketing!U40+it_se_turismo!E13+it_se_turismo!K13+it_se_turismo!U33+ip_ss_servizi_commerciali!E15+ip_ss_servizi_commerciali!K15+ip_ss_servizi_commerciali!U34</f>
        <v>30</v>
      </c>
      <c r="O6" s="98">
        <f aca="true" t="shared" si="2" ref="O6:O50">K6-M6</f>
        <v>52</v>
      </c>
      <c r="P6" s="98">
        <f aca="true" t="shared" si="3" ref="P6:P50">L6-N6</f>
        <v>3</v>
      </c>
      <c r="Q6" s="95"/>
    </row>
    <row r="7" spans="1:17" ht="14.25">
      <c r="A7" s="102" t="s">
        <v>178</v>
      </c>
      <c r="B7" s="109">
        <f>l_scientifico_opzione_sa!B8+l_scientifico_opzione_sa!H8+l_scientifico_opzione_sa!S8+it_st_mecc_meccatronica_energia!B8+it_st_mecc_meccatronica_energia!H8+it_st_mecc_meccatronica_energia!R23+it_st_elettronica_elettrotecn!B8+it_st_elettronica_elettrotecn!H8+it_st_elettronica_elettrotecn!R30+it_st_elettronica_elettrotecn!R37+it_st_informatica_telecomunicaz!B8+it_st_informatica_telecomunicaz!H8+it_st_informatica_telecomunicaz!R22+it_serale!B8+it_serale!H8+it_serale!R19+it_serale!R23+it_serale!R31+it_serale!R25+it_st_mecc_meccatronica_energia!R33</f>
        <v>1642</v>
      </c>
      <c r="C7" s="109">
        <f>l_scientifico_opzione_sa!C8+l_scientifico_opzione_sa!I8+l_scientifico_opzione_sa!T8+it_st_mecc_meccatronica_energia!C8+it_st_mecc_meccatronica_energia!I8+it_st_mecc_meccatronica_energia!S23+it_st_elettronica_elettrotecn!C8+it_st_elettronica_elettrotecn!I8+it_st_elettronica_elettrotecn!S30+it_st_elettronica_elettrotecn!S37+it_st_informatica_telecomunicaz!C8+it_st_informatica_telecomunicaz!I8+it_st_informatica_telecomunicaz!S22+it_serale!C8+it_serale!I8+it_serale!S19+it_serale!S23+it_serale!S31+it_serale!S25+it_st_mecc_meccatronica_energia!S33</f>
        <v>65</v>
      </c>
      <c r="D7" s="104">
        <f>l_scientifico_opzione_sa!D8+l_scientifico_opzione_sa!J8+l_scientifico_opzione_sa!U8+it_st_mecc_meccatronica_energia!D8+it_st_mecc_meccatronica_energia!J8+it_st_mecc_meccatronica_energia!T23+it_st_elettronica_elettrotecn!D8+it_st_elettronica_elettrotecn!J8+it_st_elettronica_elettrotecn!T30+it_st_elettronica_elettrotecn!T37+it_st_informatica_telecomunicaz!D8+it_st_informatica_telecomunicaz!J8+it_st_informatica_telecomunicaz!T22+it_serale!D8+it_serale!J8+it_serale!T19+it_serale!T23+it_serale!T31+it_serale!T25+it_st_mecc_meccatronica_energia!T33</f>
        <v>1540</v>
      </c>
      <c r="E7" s="104">
        <f>l_scientifico_opzione_sa!E8+l_scientifico_opzione_sa!K8+l_scientifico_opzione_sa!V8+it_st_mecc_meccatronica_energia!E8+it_st_mecc_meccatronica_energia!K8+it_st_mecc_meccatronica_energia!U23+it_st_elettronica_elettrotecn!E8+it_st_elettronica_elettrotecn!K8+it_st_elettronica_elettrotecn!U30+it_st_elettronica_elettrotecn!U37+it_st_informatica_telecomunicaz!E8+it_st_informatica_telecomunicaz!K8+it_st_informatica_telecomunicaz!U22+it_serale!E8+it_serale!K8+it_serale!U19+it_serale!U23+it_serale!U31+it_serale!U25+it_st_mecc_meccatronica_energia!U33</f>
        <v>65</v>
      </c>
      <c r="F7" s="98">
        <f t="shared" si="0"/>
        <v>102</v>
      </c>
      <c r="G7" s="98">
        <f t="shared" si="1"/>
        <v>0</v>
      </c>
      <c r="H7" s="95"/>
      <c r="I7" s="96" t="s">
        <v>220</v>
      </c>
      <c r="J7" s="97" t="s">
        <v>221</v>
      </c>
      <c r="K7" s="108">
        <f>l_scientifico_ordinamento!B18+l_scientifico_ordinamento!H18+l_scientifico_ordinamento!S18+l_scientifico_opzione_sa!B19+l_scientifico_opzione_sa!H19+l_scientifico_opzione_sa!S19+it_se_amm_finanza_marketing!B14+it_se_amm_finanza_marketing!H14+it_se_amm_finanza_marketing!R39+it_se_amm_finanza_marketing!R60+it_se_amm_finanza_marketing!R73</f>
        <v>779</v>
      </c>
      <c r="L7" s="108">
        <f>l_scientifico_ordinamento!C18+l_scientifico_ordinamento!I18+l_scientifico_ordinamento!T18+l_scientifico_opzione_sa!C19+l_scientifico_opzione_sa!I19+l_scientifico_opzione_sa!T19+it_se_amm_finanza_marketing!C14+it_se_amm_finanza_marketing!I14+it_se_amm_finanza_marketing!S39+it_se_amm_finanza_marketing!S60+it_se_amm_finanza_marketing!S73</f>
        <v>34</v>
      </c>
      <c r="M7" s="106">
        <f>l_scientifico_ordinamento!D18+l_scientifico_ordinamento!J18+l_scientifico_ordinamento!U18+l_scientifico_opzione_sa!D19+l_scientifico_opzione_sa!J19+l_scientifico_opzione_sa!U19+it_se_amm_finanza_marketing!D14+it_se_amm_finanza_marketing!J14+it_se_amm_finanza_marketing!T39+it_se_amm_finanza_marketing!T60+it_se_amm_finanza_marketing!T73</f>
        <v>749</v>
      </c>
      <c r="N7" s="105">
        <f>l_scientifico_ordinamento!E18+l_scientifico_ordinamento!K18+l_scientifico_ordinamento!V18+l_scientifico_opzione_sa!E19+l_scientifico_opzione_sa!K19+l_scientifico_opzione_sa!V19+it_se_amm_finanza_marketing!E14+it_se_amm_finanza_marketing!K14+it_se_amm_finanza_marketing!U39+it_se_amm_finanza_marketing!U60+it_se_amm_finanza_marketing!U73</f>
        <v>32</v>
      </c>
      <c r="O7" s="98">
        <f t="shared" si="2"/>
        <v>30</v>
      </c>
      <c r="P7" s="98">
        <f t="shared" si="3"/>
        <v>2</v>
      </c>
      <c r="Q7" s="95"/>
    </row>
    <row r="8" spans="1:17" ht="14.25">
      <c r="A8" s="102" t="s">
        <v>179</v>
      </c>
      <c r="B8" s="109">
        <f>ip_sia_produzioni_i_a!B8+ip_sia_produzioni_i_a!H8+ip_sia_produzioni_i_a!R18+ip_ss_enogas_albergh!B8+ip_ss_enogas_albergh!H8+ip_ss_enogas_albergh!R19+ip_ss_enogas_albergh!R27+ip_ss_enogas_albergh!R35</f>
        <v>1265</v>
      </c>
      <c r="C8" s="109">
        <f>ip_sia_produzioni_i_a!C8+ip_sia_produzioni_i_a!I8+ip_sia_produzioni_i_a!S18+ip_ss_enogas_albergh!C8+ip_ss_enogas_albergh!I8+ip_ss_enogas_albergh!S19+ip_ss_enogas_albergh!S27+ip_ss_enogas_albergh!S35</f>
        <v>57</v>
      </c>
      <c r="D8" s="104">
        <f>ip_sia_produzioni_i_a!D8+ip_sia_produzioni_i_a!J8+ip_sia_produzioni_i_a!T18+ip_ss_enogas_albergh!D8+ip_ss_enogas_albergh!J8+ip_ss_enogas_albergh!T19+ip_ss_enogas_albergh!T27+ip_ss_enogas_albergh!T35</f>
        <v>1182</v>
      </c>
      <c r="E8" s="104">
        <f>ip_sia_produzioni_i_a!E8+ip_sia_produzioni_i_a!K8+ip_sia_produzioni_i_a!U18+ip_ss_enogas_albergh!E8+ip_ss_enogas_albergh!K8+ip_ss_enogas_albergh!U19+ip_ss_enogas_albergh!U27+ip_ss_enogas_albergh!U35</f>
        <v>52</v>
      </c>
      <c r="F8" s="98">
        <f t="shared" si="0"/>
        <v>83</v>
      </c>
      <c r="G8" s="98">
        <f t="shared" si="1"/>
        <v>5</v>
      </c>
      <c r="H8" s="95"/>
      <c r="I8" s="97" t="s">
        <v>222</v>
      </c>
      <c r="J8" s="97" t="s">
        <v>223</v>
      </c>
      <c r="K8" s="108">
        <f>l_linguistico!B15+l_linguistico!H15+l_linguistico!S15+l_scienze_umane!B11+l_scienze_umane!H11+l_scienze_umane!S11+l_scienze_umane_opzione_es!B11+l_scienze_umane_opzione_es!H11+l_scienze_umane_opzione_es!S11+ip_ss_enogas_albergh!B11+ip_ss_enogas_albergh!H11+ip_ss_enogas_albergh!R22+ip_ss_enogas_albergh!R30+ip_ss_enogas_albergh!R38+ip_sia_manutenzione_ass_tecnica!R26</f>
        <v>1028</v>
      </c>
      <c r="L8" s="108">
        <f>l_linguistico!C15+l_linguistico!I15+l_linguistico!T15+l_scienze_umane!C11+l_scienze_umane!I11+l_scienze_umane!T11+l_scienze_umane_opzione_es!C11+l_scienze_umane_opzione_es!I11+l_scienze_umane_opzione_es!T11+ip_ss_enogas_albergh!C11+ip_ss_enogas_albergh!I11+ip_ss_enogas_albergh!S22+ip_ss_enogas_albergh!S30+ip_ss_enogas_albergh!S38+ip_sia_manutenzione_ass_tecnica!S26</f>
        <v>43</v>
      </c>
      <c r="M8" s="106">
        <f>l_linguistico!D15+l_linguistico!J15+l_linguistico!U15+l_scienze_umane!D11+l_scienze_umane!J11+l_scienze_umane!U11+l_scienze_umane_opzione_es!D11+l_scienze_umane_opzione_es!J11+l_scienze_umane_opzione_es!U11+ip_ss_enogas_albergh!D11+ip_ss_enogas_albergh!J11+ip_ss_enogas_albergh!T22+ip_ss_enogas_albergh!T30+ip_ss_enogas_albergh!T38+ip_sia_manutenzione_ass_tecnica!T26</f>
        <v>1016</v>
      </c>
      <c r="N8" s="105">
        <f>l_linguistico!E15+l_linguistico!K15+l_linguistico!V15+l_scienze_umane!E11+l_scienze_umane!K11+l_scienze_umane!V11+l_scienze_umane_opzione_es!E11+l_scienze_umane_opzione_es!K11+l_scienze_umane_opzione_es!V11+ip_ss_enogas_albergh!E11+ip_ss_enogas_albergh!K11+ip_ss_enogas_albergh!U22+ip_ss_enogas_albergh!U30+ip_ss_enogas_albergh!U38+ip_sia_manutenzione_ass_tecnica!U26</f>
        <v>43</v>
      </c>
      <c r="O8" s="98">
        <f t="shared" si="2"/>
        <v>12</v>
      </c>
      <c r="P8" s="98">
        <f t="shared" si="3"/>
        <v>0</v>
      </c>
      <c r="Q8" s="95"/>
    </row>
    <row r="9" spans="1:17" ht="14.25">
      <c r="A9" s="102" t="s">
        <v>198</v>
      </c>
      <c r="B9" s="109">
        <f>l_linguistico!B8+l_linguistico!H8+l_linguistico!S8+l_scienze_umane!B8+l_scienze_umane!H8+l_scienze_umane!S8+l_scienze_umane_opzione_es!B8+l_scienze_umane_opzione_es!H8+l_scienze_umane_opzione_es!S8</f>
        <v>1240</v>
      </c>
      <c r="C9" s="109">
        <f>l_linguistico!C8+l_linguistico!I8+l_linguistico!T8+l_scienze_umane!C8+l_scienze_umane!I8+l_scienze_umane!T8+l_scienze_umane_opzione_es!C8+l_scienze_umane_opzione_es!I8+l_scienze_umane_opzione_es!T8</f>
        <v>52</v>
      </c>
      <c r="D9" s="104">
        <f>l_linguistico!D8+l_linguistico!J8+l_linguistico!U8+l_scienze_umane!D8+l_scienze_umane!J8+l_scienze_umane!U8+l_scienze_umane_opzione_es!D8+l_scienze_umane_opzione_es!J8+l_scienze_umane_opzione_es!U8</f>
        <v>1245</v>
      </c>
      <c r="E9" s="104">
        <f>l_linguistico!E8+l_linguistico!K8+l_linguistico!V8+l_scienze_umane!E8+l_scienze_umane!K8+l_scienze_umane!V8+l_scienze_umane_opzione_es!E8+l_scienze_umane_opzione_es!K8+l_scienze_umane_opzione_es!V8</f>
        <v>52</v>
      </c>
      <c r="F9" s="98">
        <f t="shared" si="0"/>
        <v>-5</v>
      </c>
      <c r="G9" s="98">
        <f t="shared" si="1"/>
        <v>0</v>
      </c>
      <c r="H9" s="95"/>
      <c r="I9" s="97" t="s">
        <v>224</v>
      </c>
      <c r="J9" s="97" t="s">
        <v>225</v>
      </c>
      <c r="K9" s="108">
        <f>l_scientifico_ordinamento!B19+l_scientifico_ordinamento!H19+l_scientifico_ordinamento!S19+l_scientifico_opzione_sa!B20+l_scientifico_opzione_sa!H20+l_scientifico_opzione_sa!S20+it_st_elettronica_elettrotecn!B12+it_st_elettronica_elettrotecn!H12+it_st_elettronica_elettrotecn!R25+it_st_informatica_telecomunicaz!B12+it_st_informatica_telecomunicaz!H12+it_st_informatica_telecomunicaz!R33+it_st_informatica_telecomunicaz!R26</f>
        <v>857</v>
      </c>
      <c r="L9" s="108">
        <f>l_scientifico_ordinamento!C19+l_scientifico_ordinamento!I19+l_scientifico_ordinamento!T19+l_scientifico_opzione_sa!C20+l_scientifico_opzione_sa!I20+l_scientifico_opzione_sa!T20+it_st_elettronica_elettrotecn!C12+it_st_elettronica_elettrotecn!I12+it_st_elettronica_elettrotecn!S25+it_st_informatica_telecomunicaz!C12+it_st_informatica_telecomunicaz!I12+it_st_informatica_telecomunicaz!S33+it_st_informatica_telecomunicaz!S26</f>
        <v>40</v>
      </c>
      <c r="M9" s="106">
        <f>l_scientifico_ordinamento!D19+l_scientifico_ordinamento!J19+l_scientifico_ordinamento!U19+l_scientifico_opzione_sa!D20+l_scientifico_opzione_sa!J20+l_scientifico_opzione_sa!U20+it_st_elettronica_elettrotecn!D12+it_st_elettronica_elettrotecn!J12+it_st_elettronica_elettrotecn!T25+it_st_informatica_telecomunicaz!D12+it_st_informatica_telecomunicaz!J12+it_st_informatica_telecomunicaz!T33+it_st_informatica_telecomunicaz!T26</f>
        <v>929</v>
      </c>
      <c r="N9" s="106">
        <f>l_scientifico_ordinamento!E19+l_scientifico_ordinamento!K19+l_scientifico_ordinamento!V19+l_scientifico_opzione_sa!E20+l_scientifico_opzione_sa!K20+l_scientifico_opzione_sa!V20+it_st_elettronica_elettrotecn!E12+it_st_elettronica_elettrotecn!K12+it_st_elettronica_elettrotecn!U25+it_st_informatica_telecomunicaz!E12+it_st_informatica_telecomunicaz!K12+it_st_informatica_telecomunicaz!U33+it_st_informatica_telecomunicaz!U26</f>
        <v>45</v>
      </c>
      <c r="O9" s="98">
        <f t="shared" si="2"/>
        <v>-72</v>
      </c>
      <c r="P9" s="98">
        <f t="shared" si="3"/>
        <v>-5</v>
      </c>
      <c r="Q9" s="95"/>
    </row>
    <row r="10" spans="1:17" ht="14.25">
      <c r="A10" s="102" t="s">
        <v>212</v>
      </c>
      <c r="B10" s="109">
        <f>ip_sia_manutenzione_ass_tecnica!B8+ip_sia_manutenzione_ass_tecnica!H8+ip_sia_manutenzione_ass_tecnica!R21</f>
        <v>771</v>
      </c>
      <c r="C10" s="109">
        <f>ip_sia_manutenzione_ass_tecnica!C8+ip_sia_manutenzione_ass_tecnica!I8+ip_sia_manutenzione_ass_tecnica!S21</f>
        <v>37</v>
      </c>
      <c r="D10" s="104">
        <f>ip_sia_manutenzione_ass_tecnica!D8+ip_sia_manutenzione_ass_tecnica!J8+ip_sia_manutenzione_ass_tecnica!T21</f>
        <v>736</v>
      </c>
      <c r="E10" s="104">
        <f>ip_sia_manutenzione_ass_tecnica!E8+ip_sia_manutenzione_ass_tecnica!K8+ip_sia_manutenzione_ass_tecnica!U21</f>
        <v>34</v>
      </c>
      <c r="F10" s="98">
        <f t="shared" si="0"/>
        <v>35</v>
      </c>
      <c r="G10" s="98">
        <f t="shared" si="1"/>
        <v>3</v>
      </c>
      <c r="H10" s="95"/>
      <c r="I10" s="99" t="s">
        <v>249</v>
      </c>
      <c r="J10" s="97" t="s">
        <v>250</v>
      </c>
      <c r="K10" s="108">
        <f>l_scientifico_ordinamento!B20+l_scientifico_ordinamento!H20+l_scientifico_ordinamento!S20+l_scientifico_opzione_sa!B21+l_scientifico_opzione_sa!H21+l_scientifico_opzione_sa!S21+l_classico_ordinamento!B12+l_classico_ordinamento!H12+l_classico_ordinamento!S12+it_se_amm_finanza_marketing!B16+it_se_amm_finanza_marketing!H16+it_se_amm_finanza_marketing!R41+it_se_turismo!B14+it_se_turismo!H14+it_se_turismo!R34+ip_ss_sasr!B8+ip_ss_sasr!H8+ip_ss_sasr!R16+ip_ss_servizi_commerciali!B16+ip_ss_servizi_commerciali!H16+ip_ss_servizi_commerciali!R35+ip_ss_sss!B13+ip_ss_sss!H13</f>
        <v>1277</v>
      </c>
      <c r="L10" s="108">
        <f>l_scientifico_ordinamento!C20+l_scientifico_ordinamento!I20+l_scientifico_ordinamento!T20+l_scientifico_opzione_sa!C21+l_scientifico_opzione_sa!I21+l_scientifico_opzione_sa!T21+l_classico_ordinamento!C12+l_classico_ordinamento!I12+l_classico_ordinamento!T12+it_se_amm_finanza_marketing!C16+it_se_amm_finanza_marketing!I16+it_se_amm_finanza_marketing!S41+it_se_turismo!C14+it_se_turismo!I14+it_se_turismo!S34+ip_ss_sasr!C8+ip_ss_sasr!I8+ip_ss_sasr!S16+ip_ss_servizi_commerciali!C16+ip_ss_servizi_commerciali!I16+ip_ss_servizi_commerciali!S35+ip_ss_sss!C13+ip_ss_sss!I13</f>
        <v>60</v>
      </c>
      <c r="M10" s="105">
        <f>l_scientifico_ordinamento!D20+l_scientifico_ordinamento!J20+l_scientifico_ordinamento!U20+l_scientifico_opzione_sa!D21+l_scientifico_opzione_sa!J21+l_scientifico_opzione_sa!U21+l_classico_ordinamento!D12+l_classico_ordinamento!J12+l_classico_ordinamento!U12+it_se_amm_finanza_marketing!D16+it_se_amm_finanza_marketing!J16+it_se_amm_finanza_marketing!T41+it_se_turismo!D14+it_se_turismo!J14+it_se_turismo!T34+ip_ss_sasr!D8+ip_ss_sasr!J8+ip_ss_sasr!T16+ip_ss_servizi_commerciali!D16+ip_ss_servizi_commerciali!J16+ip_ss_servizi_commerciali!T35</f>
        <v>1215</v>
      </c>
      <c r="N10" s="105">
        <f>l_scientifico_ordinamento!E20+l_scientifico_ordinamento!K20+l_scientifico_ordinamento!V20+l_scientifico_opzione_sa!E21+l_scientifico_opzione_sa!K21+l_scientifico_opzione_sa!V21+l_classico_ordinamento!E12+l_classico_ordinamento!K12+l_classico_ordinamento!V12+it_se_amm_finanza_marketing!E16+it_se_amm_finanza_marketing!K16+it_se_amm_finanza_marketing!U41+it_se_turismo!E14+it_se_turismo!K14+it_se_turismo!U34+ip_ss_sasr!E8+ip_ss_sasr!K8+ip_ss_sasr!U16+ip_ss_servizi_commerciali!E16+ip_ss_servizi_commerciali!K16+ip_ss_servizi_commerciali!U35</f>
        <v>58</v>
      </c>
      <c r="O10" s="98">
        <f t="shared" si="2"/>
        <v>62</v>
      </c>
      <c r="P10" s="98">
        <f t="shared" si="3"/>
        <v>2</v>
      </c>
      <c r="Q10" s="95"/>
    </row>
    <row r="11" spans="1:17" ht="14.25">
      <c r="A11" s="102" t="s">
        <v>383</v>
      </c>
      <c r="B11" s="109">
        <f>it_st_grafica_comunicazione!B8+it_st_grafica_comunicazione!H8+it_st_grafica_comunicazione!R14+ip_sia_produzioni_i_a!B9+ip_sia_produzioni_i_a!H9+ip_sia_produzioni_i_a!R19+it_serale!R41</f>
        <v>722</v>
      </c>
      <c r="C11" s="109">
        <f>it_st_grafica_comunicazione!C8+it_st_grafica_comunicazione!I8+it_st_grafica_comunicazione!S14+ip_sia_produzioni_i_a!C9+ip_sia_produzioni_i_a!I9+ip_sia_produzioni_i_a!S19+it_serale!S41</f>
        <v>33</v>
      </c>
      <c r="D11" s="104">
        <f>it_st_grafica_comunicazione!D8+it_st_grafica_comunicazione!J8+it_st_grafica_comunicazione!T14+ip_sia_produzioni_i_a!D9+ip_sia_produzioni_i_a!J9+ip_sia_produzioni_i_a!T19+it_serale!T41</f>
        <v>673</v>
      </c>
      <c r="E11" s="104">
        <f>it_st_grafica_comunicazione!E8+it_st_grafica_comunicazione!K8+it_st_grafica_comunicazione!U14+ip_sia_produzioni_i_a!E9+ip_sia_produzioni_i_a!K9+ip_sia_produzioni_i_a!U19+it_serale!U41</f>
        <v>33</v>
      </c>
      <c r="F11" s="98">
        <f t="shared" si="0"/>
        <v>49</v>
      </c>
      <c r="G11" s="98">
        <f t="shared" si="1"/>
        <v>0</v>
      </c>
      <c r="H11" s="95"/>
      <c r="I11" s="97" t="s">
        <v>226</v>
      </c>
      <c r="J11" s="97" t="s">
        <v>227</v>
      </c>
      <c r="K11" s="108">
        <f>l_scientifico_ordinamento!B21+l_scientifico_ordinamento!H21+l_scientifico_ordinamento!S21+l_linguistico!B16+l_linguistico!H16+l_linguistico!S16+ip_ss_enogas_albergh!B12+ip_ss_enogas_albergh!H12+ip_ss_enogas_albergh!R23+ip_ss_enogas_albergh!R31+ip_ss_enogas_albergh!R39+l_scienze_umane!B12+l_scienze_umane!H12+l_scienze_umane!S12</f>
        <v>1305</v>
      </c>
      <c r="L11" s="108">
        <f>l_scientifico_ordinamento!C21+l_scientifico_ordinamento!I21+l_scientifico_ordinamento!T21+l_linguistico!C16+l_linguistico!I16+l_linguistico!T16+ip_ss_enogas_albergh!C12+ip_ss_enogas_albergh!I12+ip_ss_enogas_albergh!S23+ip_ss_enogas_albergh!S31+ip_ss_enogas_albergh!S39+l_scienze_umane!C12+l_scienze_umane!I12+l_scienze_umane!T12</f>
        <v>58</v>
      </c>
      <c r="M11" s="106">
        <f>l_scientifico_ordinamento!D21+l_scientifico_ordinamento!J21+l_scientifico_ordinamento!U21+l_linguistico!D16+l_linguistico!J16+l_linguistico!U16+ip_ss_enogas_albergh!D12+ip_ss_enogas_albergh!J12+ip_ss_enogas_albergh!T23+ip_ss_enogas_albergh!T31+ip_ss_enogas_albergh!T39</f>
        <v>1267</v>
      </c>
      <c r="N11" s="105">
        <f>l_scientifico_ordinamento!E21+l_scientifico_ordinamento!K21+l_scientifico_ordinamento!V21+l_linguistico!E16+l_linguistico!K16+l_linguistico!V16+ip_ss_enogas_albergh!E12+ip_ss_enogas_albergh!K12+ip_ss_enogas_albergh!U23+ip_ss_enogas_albergh!U31+ip_ss_enogas_albergh!U39</f>
        <v>56</v>
      </c>
      <c r="O11" s="100">
        <f t="shared" si="2"/>
        <v>38</v>
      </c>
      <c r="P11" s="100">
        <f t="shared" si="3"/>
        <v>2</v>
      </c>
      <c r="Q11" s="95"/>
    </row>
    <row r="12" spans="1:17" ht="14.25">
      <c r="A12" s="102" t="s">
        <v>209</v>
      </c>
      <c r="B12" s="109">
        <f>ip_ss_servizi_commerciali!B8+ip_ss_servizi_commerciali!H8+ip_ss_servizi_commerciali!R27+ip_serale!B8+ip_serale!H8+ip_serale!R17+ip_ss_sss!B8+ip_ss_sss!H8+ip_ss_sss!R24+it_se_turismo!B8+it_se_turismo!H8+it_se_turismo!R28+it_serale!B9+it_serale!H9+it_serale!R51+ip_serale!R28</f>
        <v>1634</v>
      </c>
      <c r="C12" s="109">
        <f>ip_ss_servizi_commerciali!C8+ip_ss_servizi_commerciali!I8+ip_ss_servizi_commerciali!S27+ip_serale!C8+ip_serale!I8+ip_serale!S17+ip_ss_sss!C8+ip_ss_sss!I8+ip_ss_sss!S24+it_se_turismo!C8+it_se_turismo!I8+it_se_turismo!S28+it_serale!C9+it_serale!I9+it_serale!S51+ip_serale!S28</f>
        <v>68</v>
      </c>
      <c r="D12" s="104">
        <f>ip_ss_servizi_commerciali!D8+ip_ss_servizi_commerciali!J8+ip_ss_servizi_commerciali!T27+ip_serale!D8+ip_serale!J8+ip_serale!T17+ip_ss_sss!D8+ip_ss_sss!J8+ip_ss_sss!T24+it_se_turismo!D8+it_se_turismo!J8+it_se_turismo!T28+it_serale!D9+it_serale!J9+it_serale!T51+ip_serale!T28</f>
        <v>1562</v>
      </c>
      <c r="E12" s="104">
        <f>ip_ss_servizi_commerciali!E8+ip_ss_servizi_commerciali!K8+ip_ss_servizi_commerciali!U27+ip_serale!E8+ip_serale!K8+ip_serale!U17+ip_ss_sss!E8+ip_ss_sss!K8+ip_ss_sss!U24+it_se_turismo!E8+it_se_turismo!K8+it_se_turismo!U28+it_serale!E9+it_serale!K9+it_serale!U51+ip_serale!U28</f>
        <v>63</v>
      </c>
      <c r="F12" s="98">
        <f t="shared" si="0"/>
        <v>72</v>
      </c>
      <c r="G12" s="98">
        <f t="shared" si="1"/>
        <v>5</v>
      </c>
      <c r="H12" s="95"/>
      <c r="I12" s="97" t="s">
        <v>259</v>
      </c>
      <c r="J12" s="97" t="s">
        <v>231</v>
      </c>
      <c r="K12" s="113">
        <f>l_classico_ordinamento!B13+l_classico_ordinamento!H13+l_classico_ordinamento!S13+l_anomali!B39+l_anomali!H39+l_anomali!S39+l_anomali!B45+l_anomali!H45+l_anomali!S45</f>
        <v>1051</v>
      </c>
      <c r="L12" s="113">
        <f>l_classico_ordinamento!C13+l_classico_ordinamento!I13+l_classico_ordinamento!T13+l_anomali!C39+l_anomali!I39+l_anomali!T39+l_anomali!C45+l_anomali!I45+l_anomali!T45</f>
        <v>42</v>
      </c>
      <c r="M12" s="106">
        <f>l_classico_ordinamento!D13+l_classico_ordinamento!J13+l_classico_ordinamento!U13+l_anomali!D39+l_anomali!J39+l_anomali!U39+l_anomali!D45+l_anomali!J45+l_anomali!U45</f>
        <v>1041</v>
      </c>
      <c r="N12" s="105">
        <f>l_classico_ordinamento!E13+l_classico_ordinamento!K13+l_classico_ordinamento!V13+l_anomali!E39+l_anomali!K39+l_anomali!V39+l_anomali!E45+l_anomali!K45+l_anomali!V45</f>
        <v>42</v>
      </c>
      <c r="O12" s="98">
        <f t="shared" si="2"/>
        <v>10</v>
      </c>
      <c r="P12" s="98">
        <f t="shared" si="3"/>
        <v>0</v>
      </c>
      <c r="Q12" s="95"/>
    </row>
    <row r="13" spans="1:17" ht="14.25">
      <c r="A13" s="102" t="s">
        <v>304</v>
      </c>
      <c r="B13" s="109">
        <f>it_se_turismo!B9+it_se_turismo!H9+it_se_turismo!R29+ip_ss_servizi_commerciali!B9+ip_ss_servizi_commerciali!H9+ip_ss_servizi_commerciali!R28+ip_ss_sss!B9+ip_ss_sss!H9+ip_ss_sss!R25</f>
        <v>953</v>
      </c>
      <c r="C13" s="109">
        <f>it_se_turismo!C9+it_se_turismo!I9+it_se_turismo!S29+ip_ss_servizi_commerciali!C9+ip_ss_servizi_commerciali!I9+ip_ss_servizi_commerciali!S28+ip_ss_sss!C9+ip_ss_sss!I9+ip_ss_sss!S25</f>
        <v>47</v>
      </c>
      <c r="D13" s="104">
        <f>it_se_turismo!D9+it_se_turismo!J9+it_se_turismo!T29+ip_ss_servizi_commerciali!D9+ip_ss_servizi_commerciali!J9+ip_ss_servizi_commerciali!T28+ip_ss_sss!D9+ip_ss_sss!J9+ip_ss_sss!T25</f>
        <v>991</v>
      </c>
      <c r="E13" s="104">
        <f>it_se_turismo!E9+it_se_turismo!K9+it_se_turismo!U29+ip_ss_servizi_commerciali!E9+ip_ss_servizi_commerciali!K9+ip_ss_servizi_commerciali!U28+ip_ss_sss!E9+ip_ss_sss!K9+ip_ss_sss!U25</f>
        <v>45</v>
      </c>
      <c r="F13" s="98">
        <f t="shared" si="0"/>
        <v>-38</v>
      </c>
      <c r="G13" s="98">
        <f t="shared" si="1"/>
        <v>2</v>
      </c>
      <c r="H13" s="95"/>
      <c r="I13" s="97" t="s">
        <v>228</v>
      </c>
      <c r="J13" s="97" t="s">
        <v>229</v>
      </c>
      <c r="K13" s="108">
        <f>l_artistico!B11+l_artistico!H11+l_artistico!R23+it_st_costr_ambiente_territorio!B11+it_st_costr_ambiente_territorio!H11+it_st_costr_ambiente_territorio!R25+it_se_amm_finanza_marketing!B17+it_se_amm_finanza_marketing!H17+it_se_amm_finanza_marketing!R42+it_se_amm_finanza_marketing!R74+l_artistico!R30+l_artistico!R35+it_se_amm_finanza_marketing!R61</f>
        <v>1040</v>
      </c>
      <c r="L13" s="108">
        <f>l_artistico!C11+l_artistico!I11+l_artistico!S23+it_st_costr_ambiente_territorio!C11+it_st_costr_ambiente_territorio!I11+it_st_costr_ambiente_territorio!S25+it_se_amm_finanza_marketing!C17+it_se_amm_finanza_marketing!I17+it_se_amm_finanza_marketing!S42+it_se_amm_finanza_marketing!S74+l_artistico!S30+l_artistico!S35+it_se_amm_finanza_marketing!S61</f>
        <v>48</v>
      </c>
      <c r="M13" s="106">
        <f>l_artistico!D11+l_artistico!J11+l_artistico!T23+it_st_costr_ambiente_territorio!D11+it_st_costr_ambiente_territorio!J11+it_st_costr_ambiente_territorio!T25+it_se_amm_finanza_marketing!D17+it_se_amm_finanza_marketing!J17+it_se_amm_finanza_marketing!T42+it_se_amm_finanza_marketing!T74+l_artistico!T30+l_artistico!T35+it_se_amm_finanza_marketing!T61</f>
        <v>1049</v>
      </c>
      <c r="N13" s="105">
        <f>l_artistico!E11+l_artistico!K11+l_artistico!U23+it_st_costr_ambiente_territorio!E11+it_st_costr_ambiente_territorio!K11+it_st_costr_ambiente_territorio!U25+it_se_amm_finanza_marketing!E17+it_se_amm_finanza_marketing!K17+it_se_amm_finanza_marketing!U42+it_se_amm_finanza_marketing!U74+l_artistico!U30+l_artistico!U35+it_se_amm_finanza_marketing!U61</f>
        <v>50</v>
      </c>
      <c r="O13" s="98">
        <f t="shared" si="2"/>
        <v>-9</v>
      </c>
      <c r="P13" s="98">
        <f t="shared" si="3"/>
        <v>-2</v>
      </c>
      <c r="Q13" s="95"/>
    </row>
    <row r="14" spans="1:17" ht="14.25">
      <c r="A14" s="102" t="s">
        <v>191</v>
      </c>
      <c r="B14" s="109">
        <f>l_scientifico_ordinamento!B8+l_scientifico_ordinamento!H8+l_scientifico_ordinamento!S8+l_scientifico_opzione_sa!B9+l_scientifico_opzione_sa!H9+l_scientifico_opzione_sa!S9+l_linguistico!B9+l_linguistico!H9+l_linguistico!S9</f>
        <v>778</v>
      </c>
      <c r="C14" s="109">
        <f>l_scientifico_ordinamento!C8+l_scientifico_ordinamento!I8+l_scientifico_ordinamento!T8+l_scientifico_opzione_sa!C9+l_scientifico_opzione_sa!I9+l_scientifico_opzione_sa!T9+l_linguistico!C9+l_linguistico!I9+l_linguistico!T9</f>
        <v>33</v>
      </c>
      <c r="D14" s="104">
        <f>l_scientifico_ordinamento!D8+l_scientifico_ordinamento!J8+l_scientifico_ordinamento!U8+l_scientifico_opzione_sa!D9+l_scientifico_opzione_sa!J9+l_scientifico_opzione_sa!U9+l_linguistico!D9+l_linguistico!J9+l_linguistico!U9</f>
        <v>734</v>
      </c>
      <c r="E14" s="104">
        <f>l_scientifico_ordinamento!E8+l_scientifico_ordinamento!K8+l_scientifico_ordinamento!V8+l_scientifico_opzione_sa!E9+l_scientifico_opzione_sa!K9+l_scientifico_opzione_sa!V9+l_linguistico!E9+l_linguistico!K9+l_linguistico!V9</f>
        <v>32</v>
      </c>
      <c r="F14" s="103">
        <f t="shared" si="0"/>
        <v>44</v>
      </c>
      <c r="G14" s="103">
        <f t="shared" si="1"/>
        <v>1</v>
      </c>
      <c r="H14" s="95"/>
      <c r="I14" s="97" t="s">
        <v>230</v>
      </c>
      <c r="J14" s="97" t="s">
        <v>231</v>
      </c>
      <c r="K14" s="113">
        <f>it_se_turismo!B15+it_se_turismo!H15+it_se_turismo!R35+it_se_amm_finanza_marketing!B18+it_se_amm_finanza_marketing!H18+it_se_amm_finanza_marketing!R43+it_se_amm_finanza_marketing!R75+ip_ss_servizi_commerciali!B17+ip_ss_servizi_commerciali!H17+ip_ss_servizi_commerciali!R36+it_st_costr_ambiente_territorio!B12+it_st_costr_ambiente_territorio!H12+it_st_costr_ambiente_territorio!R26</f>
        <v>815</v>
      </c>
      <c r="L14" s="113">
        <f>it_se_turismo!C15+it_se_turismo!I15+it_se_turismo!S35+it_se_amm_finanza_marketing!C18+it_se_amm_finanza_marketing!I18+it_se_amm_finanza_marketing!S43+it_se_amm_finanza_marketing!S75+ip_ss_servizi_commerciali!C17+ip_ss_servizi_commerciali!I17+ip_ss_servizi_commerciali!S36+it_st_costr_ambiente_territorio!C12+it_st_costr_ambiente_territorio!I12+it_st_costr_ambiente_territorio!S26</f>
        <v>39</v>
      </c>
      <c r="M14" s="107">
        <f>it_se_turismo!D15+it_se_turismo!J15+it_se_turismo!T35+it_se_amm_finanza_marketing!D18+it_se_amm_finanza_marketing!J18+it_se_amm_finanza_marketing!T43+it_se_amm_finanza_marketing!T75+ip_ss_servizi_commerciali!D17+ip_ss_servizi_commerciali!J17+ip_ss_servizi_commerciali!T36+it_st_costr_ambiente_territorio!D12+it_st_costr_ambiente_territorio!J12+it_st_costr_ambiente_territorio!T26</f>
        <v>806</v>
      </c>
      <c r="N14" s="105">
        <f>it_se_turismo!E15+it_se_turismo!K15+it_se_turismo!U35+it_se_amm_finanza_marketing!E18+it_se_amm_finanza_marketing!K18+it_se_amm_finanza_marketing!U43+it_se_amm_finanza_marketing!U75+ip_ss_servizi_commerciali!E17+ip_ss_servizi_commerciali!K17+ip_ss_servizi_commerciali!U36+it_st_costr_ambiente_territorio!E12+it_st_costr_ambiente_territorio!K12+it_st_costr_ambiente_territorio!U26</f>
        <v>38</v>
      </c>
      <c r="O14" s="98">
        <f t="shared" si="2"/>
        <v>9</v>
      </c>
      <c r="P14" s="98">
        <f t="shared" si="3"/>
        <v>1</v>
      </c>
      <c r="Q14" s="95"/>
    </row>
    <row r="15" spans="1:17" ht="14.25">
      <c r="A15" s="102" t="s">
        <v>192</v>
      </c>
      <c r="B15" s="109">
        <f>l_scientifico_ordinamento!B9+l_scientifico_ordinamento!H9+l_scientifico_ordinamento!S9+l_scientifico_opzione_sa!B10+l_scientifico_opzione_sa!H10+l_scientifico_opzione_sa!S10</f>
        <v>1375</v>
      </c>
      <c r="C15" s="109">
        <f>l_scientifico_ordinamento!C9+l_scientifico_ordinamento!I9+l_scientifico_ordinamento!T9+l_scientifico_opzione_sa!C10+l_scientifico_opzione_sa!I10+l_scientifico_opzione_sa!T10</f>
        <v>59</v>
      </c>
      <c r="D15" s="104">
        <f>l_scientifico_ordinamento!D9+l_scientifico_ordinamento!J9+l_scientifico_ordinamento!U9+l_scientifico_opzione_sa!D10+l_scientifico_opzione_sa!J10+l_scientifico_opzione_sa!U10</f>
        <v>1448</v>
      </c>
      <c r="E15" s="104">
        <f>l_scientifico_ordinamento!E9+l_scientifico_ordinamento!K9+l_scientifico_ordinamento!V9+l_scientifico_opzione_sa!E10+l_scientifico_opzione_sa!K10+l_scientifico_opzione_sa!V10</f>
        <v>65</v>
      </c>
      <c r="F15" s="98">
        <f t="shared" si="0"/>
        <v>-73</v>
      </c>
      <c r="G15" s="98">
        <f t="shared" si="1"/>
        <v>-6</v>
      </c>
      <c r="H15" s="95"/>
      <c r="I15" s="97" t="s">
        <v>232</v>
      </c>
      <c r="J15" s="97" t="s">
        <v>233</v>
      </c>
      <c r="K15" s="108">
        <f>l_scientifico_ordinamento!B22+l_scientifico_ordinamento!H22+l_scientifico_ordinamento!S22+l_linguistico!B17+l_linguistico!H17+l_linguistico!S17+l_scienze_umane!B13+l_scienze_umane!H13+l_scienze_umane!S13+l_scienze_umane_opzione_es!B12+l_scienze_umane_opzione_es!H12+l_scienze_umane_opzione_es!S12+l_scientifico_opzione_sa!B22+l_scientifico_opzione_sa!H22+l_scientifico_opzione_sa!S22</f>
        <v>1294</v>
      </c>
      <c r="L15" s="108">
        <f>l_scientifico_ordinamento!C22+l_scientifico_ordinamento!I22+l_scientifico_ordinamento!T22+l_linguistico!C17+l_linguistico!I17+l_linguistico!T17+l_scienze_umane!C13+l_scienze_umane!I13+l_scienze_umane!T13+l_scienze_umane_opzione_es!C12+l_scienze_umane_opzione_es!I12+l_scienze_umane_opzione_es!T12+l_scientifico_opzione_sa!C22+l_scientifico_opzione_sa!I22+l_scientifico_opzione_sa!T22</f>
        <v>56</v>
      </c>
      <c r="M15" s="105">
        <f>l_scientifico_ordinamento!D22+l_scientifico_ordinamento!J22+l_scientifico_ordinamento!U22+l_linguistico!D17+l_linguistico!J17+l_linguistico!U17+l_scienze_umane!D13+l_scienze_umane!J13+l_scienze_umane!U13+l_scienze_umane_opzione_es!D12+l_scienze_umane_opzione_es!J12+l_scienze_umane_opzione_es!U12+l_scientifico_opzione_sa!D22+l_scientifico_opzione_sa!J22+l_scientifico_opzione_sa!U22</f>
        <v>1273</v>
      </c>
      <c r="N15" s="105">
        <f>l_scientifico_ordinamento!E22+l_scientifico_ordinamento!K22+l_scientifico_ordinamento!V22+l_linguistico!E17+l_linguistico!K17+l_linguistico!V17+l_scienze_umane!E13+l_scienze_umane!K13+l_scienze_umane!V13+l_scienze_umane_opzione_es!E12+l_scienze_umane_opzione_es!K12+l_scienze_umane_opzione_es!V12+l_scientifico_opzione_sa!E22+l_scientifico_opzione_sa!K22+l_scientifico_opzione_sa!V22</f>
        <v>55</v>
      </c>
      <c r="O15" s="98">
        <f t="shared" si="2"/>
        <v>21</v>
      </c>
      <c r="P15" s="98">
        <f t="shared" si="3"/>
        <v>1</v>
      </c>
      <c r="Q15" s="95"/>
    </row>
    <row r="16" spans="1:17" ht="14.25">
      <c r="A16" s="102" t="s">
        <v>108</v>
      </c>
      <c r="B16" s="109">
        <f>l_classico_ordinamento!B9+l_classico_ordinamento!H9+l_classico_ordinamento!S9</f>
        <v>671</v>
      </c>
      <c r="C16" s="109">
        <f>l_classico_ordinamento!C9+l_classico_ordinamento!I9+l_classico_ordinamento!T9</f>
        <v>32</v>
      </c>
      <c r="D16" s="104">
        <f>l_classico_ordinamento!D9+l_classico_ordinamento!J9+l_classico_ordinamento!U9</f>
        <v>733</v>
      </c>
      <c r="E16" s="104">
        <f>l_classico_ordinamento!E9+l_classico_ordinamento!K9+l_classico_ordinamento!V9</f>
        <v>35</v>
      </c>
      <c r="F16" s="98">
        <f t="shared" si="0"/>
        <v>-62</v>
      </c>
      <c r="G16" s="98">
        <f t="shared" si="1"/>
        <v>-3</v>
      </c>
      <c r="H16" s="95"/>
      <c r="I16" s="97" t="s">
        <v>232</v>
      </c>
      <c r="J16" s="97" t="s">
        <v>229</v>
      </c>
      <c r="K16" s="108">
        <f>l_scientifico_ordinamento!B23+l_scientifico_ordinamento!H23+l_scientifico_ordinamento!S23+l_scientifico_opzione_sa!B23+l_scientifico_opzione_sa!H23+l_scientifico_opzione_sa!S23</f>
        <v>1191</v>
      </c>
      <c r="L16" s="108">
        <f>l_scientifico_ordinamento!C23+l_scientifico_ordinamento!I23+l_scientifico_ordinamento!T23+l_scientifico_opzione_sa!C23+l_scientifico_opzione_sa!I23+l_scientifico_opzione_sa!T23</f>
        <v>50</v>
      </c>
      <c r="M16" s="105">
        <f>l_scientifico_ordinamento!D23+l_scientifico_ordinamento!J23+l_scientifico_ordinamento!U23+l_scientifico_opzione_sa!D23+l_scientifico_opzione_sa!J23+l_scientifico_opzione_sa!U23</f>
        <v>1195</v>
      </c>
      <c r="N16" s="105">
        <f>l_scientifico_ordinamento!E23+l_scientifico_ordinamento!K23+l_scientifico_ordinamento!V23+l_scientifico_opzione_sa!E23+l_scientifico_opzione_sa!K23+l_scientifico_opzione_sa!V23</f>
        <v>48</v>
      </c>
      <c r="O16" s="98">
        <f t="shared" si="2"/>
        <v>-4</v>
      </c>
      <c r="P16" s="98">
        <f t="shared" si="3"/>
        <v>2</v>
      </c>
      <c r="Q16" s="95"/>
    </row>
    <row r="17" spans="1:17" ht="14.25">
      <c r="A17" s="102" t="s">
        <v>216</v>
      </c>
      <c r="B17" s="109">
        <f>ip_ss_enogas_albergh!B9+ip_ss_enogas_albergh!H9+ip_ss_enogas_albergh!R20+ip_ss_enogas_albergh!R28+ip_ss_enogas_albergh!R36</f>
        <v>1435</v>
      </c>
      <c r="C17" s="109">
        <f>ip_ss_enogas_albergh!C9+ip_ss_enogas_albergh!I9+ip_ss_enogas_albergh!S20+ip_ss_enogas_albergh!S28+ip_ss_enogas_albergh!S36</f>
        <v>59</v>
      </c>
      <c r="D17" s="104">
        <f>ip_ss_enogas_albergh!D9+ip_ss_enogas_albergh!J9+ip_ss_enogas_albergh!T20+ip_ss_enogas_albergh!T28+ip_ss_enogas_albergh!T36</f>
        <v>1343</v>
      </c>
      <c r="E17" s="104">
        <f>ip_ss_enogas_albergh!E9+ip_ss_enogas_albergh!K9+ip_ss_enogas_albergh!U20+ip_ss_enogas_albergh!U28+ip_ss_enogas_albergh!U36</f>
        <v>52</v>
      </c>
      <c r="F17" s="98">
        <f t="shared" si="0"/>
        <v>92</v>
      </c>
      <c r="G17" s="98">
        <f t="shared" si="1"/>
        <v>7</v>
      </c>
      <c r="H17" s="95"/>
      <c r="I17" s="97" t="s">
        <v>275</v>
      </c>
      <c r="J17" s="97" t="s">
        <v>276</v>
      </c>
      <c r="K17" s="108">
        <f>it_agraria!B8+it_agraria!H8+it_agraria!R15+it_agraria!R17+it_agraria!R20</f>
        <v>669</v>
      </c>
      <c r="L17" s="108">
        <f>it_agraria!C8+it_agraria!I8+it_agraria!S15+it_agraria!S17+it_agraria!S20</f>
        <v>33</v>
      </c>
      <c r="M17" s="106">
        <f>it_agraria!D8+it_agraria!J8+it_agraria!T15+it_agraria!T17+it_agraria!T20</f>
        <v>595</v>
      </c>
      <c r="N17" s="105">
        <f>it_agraria!E8+it_agraria!K8+it_agraria!U15+it_agraria!U17+it_agraria!U20</f>
        <v>33</v>
      </c>
      <c r="O17" s="98">
        <f t="shared" si="2"/>
        <v>74</v>
      </c>
      <c r="P17" s="98">
        <f t="shared" si="3"/>
        <v>0</v>
      </c>
      <c r="Q17" s="95"/>
    </row>
    <row r="18" spans="1:17" ht="14.25">
      <c r="A18" s="102" t="s">
        <v>193</v>
      </c>
      <c r="B18" s="109">
        <f>l_scientifico_ordinamento!B10+l_scientifico_ordinamento!H10+l_scientifico_ordinamento!S10</f>
        <v>1100</v>
      </c>
      <c r="C18" s="109">
        <f>l_scientifico_ordinamento!C10+l_scientifico_ordinamento!I10+l_scientifico_ordinamento!T10</f>
        <v>48</v>
      </c>
      <c r="D18" s="104">
        <f>l_scientifico_ordinamento!D10+l_scientifico_ordinamento!J10+l_scientifico_ordinamento!U10</f>
        <v>1068</v>
      </c>
      <c r="E18" s="104">
        <f>l_scientifico_ordinamento!E10+l_scientifico_ordinamento!K10+l_scientifico_ordinamento!V10</f>
        <v>47</v>
      </c>
      <c r="F18" s="98">
        <f t="shared" si="0"/>
        <v>32</v>
      </c>
      <c r="G18" s="98">
        <f t="shared" si="1"/>
        <v>1</v>
      </c>
      <c r="H18" s="95"/>
      <c r="I18" s="97" t="s">
        <v>264</v>
      </c>
      <c r="J18" s="97" t="s">
        <v>252</v>
      </c>
      <c r="K18" s="108">
        <f>l_scientifico_ordinamento!B24+l_scientifico_ordinamento!H24+l_scientifico_ordinamento!S24+l_scienze_umane!B14+l_scienze_umane!H14+l_scienze_umane_opzione_es!B13+l_scienze_umane_opzione_es!H13+l_scienze_umane!S14+l_linguistico!B18+l_linguistico!H18+l_linguistico!S18+l_scienze_umane_opzione_es!S13</f>
        <v>1050</v>
      </c>
      <c r="L18" s="108">
        <f>l_scientifico_ordinamento!C24+l_scientifico_ordinamento!I24+l_scientifico_ordinamento!T24+l_scienze_umane!C14+l_scienze_umane!I14+l_scienze_umane_opzione_es!C13+l_scienze_umane_opzione_es!I13+l_scienze_umane!T14+l_linguistico!C18+l_linguistico!I18+l_linguistico!T18+l_scienze_umane_opzione_es!T13</f>
        <v>47</v>
      </c>
      <c r="M18" s="105">
        <f>l_scientifico_ordinamento!D24+l_scientifico_ordinamento!J24+l_scientifico_ordinamento!U24+l_scienze_umane!D14+l_scienze_umane!J14+l_scienze_umane_opzione_es!D13+l_scienze_umane_opzione_es!J13+l_scienze_umane!U14+l_linguistico!D18+l_linguistico!J18+l_linguistico!U18+l_scienze_umane_opzione_es!U13</f>
        <v>1004</v>
      </c>
      <c r="N18" s="105">
        <f>l_scientifico_ordinamento!E24+l_scientifico_ordinamento!K24+l_scientifico_ordinamento!V24+l_scienze_umane!E14+l_scienze_umane!K14+l_scienze_umane_opzione_es!E13+l_scienze_umane_opzione_es!K13+l_scienze_umane!V14+l_linguistico!E18+l_linguistico!K18+l_linguistico!V18+l_scienze_umane_opzione_es!V13</f>
        <v>43</v>
      </c>
      <c r="O18" s="98">
        <f t="shared" si="2"/>
        <v>46</v>
      </c>
      <c r="P18" s="98">
        <f t="shared" si="3"/>
        <v>4</v>
      </c>
      <c r="Q18" s="95"/>
    </row>
    <row r="19" spans="1:17" ht="14.25">
      <c r="A19" s="102" t="s">
        <v>200</v>
      </c>
      <c r="B19" s="109">
        <f>l_artistico!B8+l_artistico!H8+l_artistico!R20+l_artistico_serale!B8+l_artistico_serale!H8+l_artistico_serale!R14+l_artistico!R27+l_artistico!R33+l_artistico!R38+l_artistico!R41+l_artistico!R47</f>
        <v>969</v>
      </c>
      <c r="C19" s="109">
        <f>l_artistico!C8+l_artistico!I8+l_artistico!S20+l_artistico_serale!C8+l_artistico_serale!I8+l_artistico_serale!S14+l_artistico!S27+l_artistico!S33+l_artistico!S38+l_artistico!S41+l_artistico!S47</f>
        <v>42</v>
      </c>
      <c r="D19" s="104">
        <f>l_artistico!D8+l_artistico!J8+l_artistico!T20+l_artistico_serale!D8+l_artistico_serale!J8+l_artistico_serale!T14+l_artistico!T27+l_artistico!T33+l_artistico!T38+l_artistico!T41+l_artistico!T47</f>
        <v>870</v>
      </c>
      <c r="E19" s="104">
        <f>l_artistico!E8+l_artistico!K8+l_artistico!U20+l_artistico_serale!E8+l_artistico_serale!K8+l_artistico_serale!U14+l_artistico!U27+l_artistico!U33+l_artistico!U38+l_artistico!U41+l_artistico!U47</f>
        <v>39</v>
      </c>
      <c r="F19" s="98">
        <f t="shared" si="0"/>
        <v>99</v>
      </c>
      <c r="G19" s="98">
        <f t="shared" si="1"/>
        <v>3</v>
      </c>
      <c r="H19" s="95"/>
      <c r="I19" s="97" t="s">
        <v>234</v>
      </c>
      <c r="J19" s="97" t="s">
        <v>235</v>
      </c>
      <c r="K19" s="108">
        <f>l_scientifico_ordinamento!B25+l_scientifico_ordinamento!H25+l_scientifico_ordinamento!S25+l_classico_ordinamento!B14+l_classico_ordinamento!H14+l_classico_ordinamento!S14+l_linguistico!B19+l_linguistico!H19+l_linguistico!S19+it_se_turismo!B16+it_se_turismo!H16+it_se_turismo!R36+ip_sia_produzioni_i_a!B13+ip_sia_produzioni_i_a!H13+ip_sia_produzioni_i_a!R22+l_scientifico_opzione_sa!B24+l_scientifico_opzione_sa!H24+l_scientifico_opzione_sa!S24</f>
        <v>724</v>
      </c>
      <c r="L19" s="108">
        <f>l_scientifico_ordinamento!C25+l_scientifico_ordinamento!I25+l_scientifico_ordinamento!T25+l_classico_ordinamento!C14+l_classico_ordinamento!I14+l_classico_ordinamento!T14+l_linguistico!C19+l_linguistico!I19+l_linguistico!T19+it_se_turismo!C16+it_se_turismo!I16+it_se_turismo!S36+ip_sia_produzioni_i_a!C13+ip_sia_produzioni_i_a!I13+ip_sia_produzioni_i_a!S22+l_scientifico_opzione_sa!C24+l_scientifico_opzione_sa!I24+l_scientifico_opzione_sa!T24</f>
        <v>34</v>
      </c>
      <c r="M19" s="106">
        <f>l_scientifico_ordinamento!D25+l_scientifico_ordinamento!J25+l_scientifico_ordinamento!U25+l_classico_ordinamento!D14+l_classico_ordinamento!J14+l_classico_ordinamento!U14+l_linguistico!D19+l_linguistico!J19+l_linguistico!U19+it_se_turismo!D16+it_se_turismo!J16+it_se_turismo!T36+ip_sia_produzioni_i_a!D13+ip_sia_produzioni_i_a!J13+ip_sia_produzioni_i_a!T22+l_scientifico_opzione_sa!D24+l_scientifico_opzione_sa!J24+l_scientifico_opzione_sa!U24</f>
        <v>719</v>
      </c>
      <c r="N19" s="105">
        <f>l_scientifico_ordinamento!E25+l_scientifico_ordinamento!K25+l_scientifico_ordinamento!V25+l_classico_ordinamento!E14+l_classico_ordinamento!K14+l_classico_ordinamento!V14+l_linguistico!E19+l_linguistico!K19+l_linguistico!V19+it_se_turismo!E16+it_se_turismo!K16+it_se_turismo!U36+ip_sia_produzioni_i_a!E13+ip_sia_produzioni_i_a!K13+ip_sia_produzioni_i_a!U22+l_scientifico_opzione_sa!E24+l_scientifico_opzione_sa!K24+l_scientifico_opzione_sa!V24</f>
        <v>34</v>
      </c>
      <c r="O19" s="98">
        <f t="shared" si="2"/>
        <v>5</v>
      </c>
      <c r="P19" s="98">
        <f t="shared" si="3"/>
        <v>0</v>
      </c>
      <c r="Q19" s="95"/>
    </row>
    <row r="20" spans="1:17" ht="14.25">
      <c r="A20" s="102" t="s">
        <v>109</v>
      </c>
      <c r="B20" s="109">
        <f>l_classico_ordinamento!B10+l_classico_ordinamento!H10+l_classico_ordinamento!S10</f>
        <v>854</v>
      </c>
      <c r="C20" s="109">
        <f>l_classico_ordinamento!C10+l_classico_ordinamento!I10+l_classico_ordinamento!T10</f>
        <v>37</v>
      </c>
      <c r="D20" s="104">
        <f>l_classico_ordinamento!D10+l_classico_ordinamento!J10+l_classico_ordinamento!U10</f>
        <v>937</v>
      </c>
      <c r="E20" s="104">
        <f>l_classico_ordinamento!E10+l_classico_ordinamento!K10+l_classico_ordinamento!V10</f>
        <v>40</v>
      </c>
      <c r="F20" s="98">
        <f t="shared" si="0"/>
        <v>-83</v>
      </c>
      <c r="G20" s="98">
        <f t="shared" si="1"/>
        <v>-3</v>
      </c>
      <c r="H20" s="95"/>
      <c r="I20" s="97" t="s">
        <v>236</v>
      </c>
      <c r="J20" s="97" t="s">
        <v>293</v>
      </c>
      <c r="K20" s="113">
        <f>it_se_turismo!B17+it_se_turismo!H17+it_se_turismo!R37+ip_ss_servizi_commerciali!B18+ip_ss_servizi_commerciali!H18+ip_ss_servizi_commerciali!R37+it_st_elettronica_elettrotecn!B13+it_st_elettronica_elettrotecn!H13+it_st_elettronica_elettrotecn!R33+it_st_elettronica_elettrotecn!R39+ip_ss_sss!B14+ip_ss_sss!H14</f>
        <v>684</v>
      </c>
      <c r="L20" s="113">
        <f>it_se_turismo!C17+it_se_turismo!I17+it_se_turismo!S37+ip_ss_servizi_commerciali!C18+ip_ss_servizi_commerciali!I18+ip_ss_servizi_commerciali!S37+it_st_elettronica_elettrotecn!C13+it_st_elettronica_elettrotecn!I13+it_st_elettronica_elettrotecn!S33+it_st_elettronica_elettrotecn!S39+ip_ss_sss!C14+ip_ss_sss!I14</f>
        <v>34</v>
      </c>
      <c r="M20" s="107">
        <f>it_se_turismo!D17+it_se_turismo!J17+it_se_turismo!T37+ip_ss_servizi_commerciali!D18+ip_ss_servizi_commerciali!J18+ip_ss_servizi_commerciali!T37+it_st_elettronica_elettrotecn!D13+it_st_elettronica_elettrotecn!J13+it_st_elettronica_elettrotecn!T33+it_st_elettronica_elettrotecn!T39</f>
        <v>655</v>
      </c>
      <c r="N20" s="105">
        <f>it_se_turismo!E17+it_se_turismo!K17+it_se_turismo!U37+ip_ss_servizi_commerciali!E18+ip_ss_servizi_commerciali!K18+ip_ss_servizi_commerciali!U37+it_st_elettronica_elettrotecn!E13+it_st_elettronica_elettrotecn!K13+it_st_elettronica_elettrotecn!U33+it_st_elettronica_elettrotecn!U39</f>
        <v>33</v>
      </c>
      <c r="O20" s="98">
        <f t="shared" si="2"/>
        <v>29</v>
      </c>
      <c r="P20" s="98">
        <f t="shared" si="3"/>
        <v>1</v>
      </c>
      <c r="Q20" s="95"/>
    </row>
    <row r="21" spans="1:17" ht="14.25">
      <c r="A21" s="102" t="s">
        <v>188</v>
      </c>
      <c r="B21" s="109">
        <f>l_scientifico_ordinamento!B11+l_scientifico_ordinamento!H11+l_scientifico_ordinamento!S11+l_scientifico_opzione_sa!B11+l_scientifico_opzione_sa!H11+l_scientifico_opzione_sa!S11+l_linguistico!B10+l_linguistico!H10+l_linguistico!S10+l_scienze_umane!B9+l_scienze_umane!H9+l_scienze_umane!S9</f>
        <v>1053</v>
      </c>
      <c r="C21" s="109">
        <f>l_scientifico_ordinamento!C11+l_scientifico_ordinamento!I11+l_scientifico_ordinamento!T11+l_scientifico_opzione_sa!C11+l_scientifico_opzione_sa!I11+l_scientifico_opzione_sa!T11+l_linguistico!C10+l_linguistico!I10+l_linguistico!T10+l_scienze_umane!C9+l_scienze_umane!I9+l_scienze_umane!T9</f>
        <v>45</v>
      </c>
      <c r="D21" s="104">
        <f>l_scientifico_ordinamento!D11+l_scientifico_ordinamento!J11+l_scientifico_ordinamento!U11+l_scientifico_opzione_sa!D11+l_scientifico_opzione_sa!J11+l_scientifico_opzione_sa!U11+l_linguistico!D10+l_linguistico!J10+l_linguistico!U10+l_scienze_umane!D9+l_scienze_umane!J9+l_scienze_umane!U9</f>
        <v>1078</v>
      </c>
      <c r="E21" s="104">
        <f>l_scientifico_ordinamento!E11+l_scientifico_ordinamento!K11+l_scientifico_ordinamento!V11+l_scientifico_opzione_sa!E11+l_scientifico_opzione_sa!K11+l_scientifico_opzione_sa!V11+l_linguistico!E10+l_linguistico!K10+l_linguistico!V10+l_scienze_umane!E9+l_scienze_umane!K9+l_scienze_umane!V9</f>
        <v>47</v>
      </c>
      <c r="F21" s="98">
        <f t="shared" si="0"/>
        <v>-25</v>
      </c>
      <c r="G21" s="98">
        <f t="shared" si="1"/>
        <v>-2</v>
      </c>
      <c r="H21" s="95"/>
      <c r="I21" s="97" t="s">
        <v>237</v>
      </c>
      <c r="J21" s="97" t="s">
        <v>238</v>
      </c>
      <c r="K21" s="108">
        <f>l_linguistico!B20+l_linguistico!H20+l_linguistico!S20+l_scienze_umane!B15+l_scienze_umane!H15+l_scienze_umane!S15+l_scienze_umane_opzione_es!B14+l_scienze_umane_opzione_es!H14+it_st_mecc_meccatronica_energia!B11+it_st_mecc_meccatronica_energia!H11+it_st_mecc_meccatronica_energia!R25+it_st_informatica_telecomunicaz!B13+it_st_informatica_telecomunicaz!H13+it_st_informatica_telecomunicaz!R34+l_scienze_umane_opzione_es!S14+it_st_mecc_meccatronica_energia!R34+it_st_informatica_telecomunicaz!R27</f>
        <v>1146</v>
      </c>
      <c r="L21" s="108">
        <f>l_linguistico!C20+l_linguistico!I20+l_linguistico!T20+l_scienze_umane!C15+l_scienze_umane!I15+l_scienze_umane!T15+l_scienze_umane_opzione_es!C14+l_scienze_umane_opzione_es!I14+it_st_mecc_meccatronica_energia!C11+it_st_mecc_meccatronica_energia!I11+it_st_mecc_meccatronica_energia!S25+it_st_informatica_telecomunicaz!C13+it_st_informatica_telecomunicaz!I13+it_st_informatica_telecomunicaz!S34+l_scienze_umane_opzione_es!T14+it_st_mecc_meccatronica_energia!S34+it_st_informatica_telecomunicaz!S27</f>
        <v>57</v>
      </c>
      <c r="M21" s="106">
        <f>l_linguistico!D20+l_linguistico!J20+l_linguistico!U20+l_scienze_umane!D15+l_scienze_umane!J15+l_scienze_umane!U15+l_scienze_umane_opzione_es!D14+l_scienze_umane_opzione_es!J14+it_st_mecc_meccatronica_energia!D11+it_st_mecc_meccatronica_energia!J11+it_st_mecc_meccatronica_energia!T25+it_st_informatica_telecomunicaz!D13+it_st_informatica_telecomunicaz!J13+it_st_informatica_telecomunicaz!T34+l_scienze_umane_opzione_es!U14+it_st_mecc_meccatronica_energia!T34+it_st_informatica_telecomunicaz!T27</f>
        <v>1271</v>
      </c>
      <c r="N21" s="105">
        <f>l_linguistico!E20+l_linguistico!K20+l_linguistico!V20+l_scienze_umane!E15+l_scienze_umane!K15+l_scienze_umane!V15+l_scienze_umane_opzione_es!E14+l_scienze_umane_opzione_es!K14+it_st_mecc_meccatronica_energia!E11+it_st_mecc_meccatronica_energia!K11+it_st_mecc_meccatronica_energia!U25+it_st_informatica_telecomunicaz!E13+it_st_informatica_telecomunicaz!K13+it_st_informatica_telecomunicaz!U34+l_scienze_umane_opzione_es!V14+it_st_mecc_meccatronica_energia!U34+it_st_informatica_telecomunicaz!U27</f>
        <v>59</v>
      </c>
      <c r="O21" s="100">
        <f t="shared" si="2"/>
        <v>-125</v>
      </c>
      <c r="P21" s="100">
        <f t="shared" si="3"/>
        <v>-2</v>
      </c>
      <c r="Q21" s="95"/>
    </row>
    <row r="22" spans="1:17" ht="14.25">
      <c r="A22" s="102" t="s">
        <v>194</v>
      </c>
      <c r="B22" s="109">
        <f>l_scientifico_ordinamento!B12+l_scientifico_ordinamento!H12+l_scientifico_ordinamento!S12</f>
        <v>1373</v>
      </c>
      <c r="C22" s="109">
        <f>l_scientifico_ordinamento!C12+l_scientifico_ordinamento!I12+l_scientifico_ordinamento!T12</f>
        <v>58</v>
      </c>
      <c r="D22" s="104">
        <f>l_scientifico_ordinamento!D12+l_scientifico_ordinamento!J12+l_scientifico_ordinamento!U12</f>
        <v>1389</v>
      </c>
      <c r="E22" s="104">
        <f>l_scientifico_ordinamento!E12+l_scientifico_ordinamento!K12+l_scientifico_ordinamento!V12</f>
        <v>58</v>
      </c>
      <c r="F22" s="100">
        <f aca="true" t="shared" si="4" ref="F22:F30">B22-D22</f>
        <v>-16</v>
      </c>
      <c r="G22" s="100">
        <f aca="true" t="shared" si="5" ref="G22:G30">C22-E22</f>
        <v>0</v>
      </c>
      <c r="H22" s="95"/>
      <c r="I22" s="97" t="s">
        <v>239</v>
      </c>
      <c r="J22" s="99" t="s">
        <v>240</v>
      </c>
      <c r="K22" s="108">
        <f>l_artistico!B12+l_artistico!H12+l_artistico!R24+l_artistico!R36+l_artistico!R43+l_artistico!R45</f>
        <v>383</v>
      </c>
      <c r="L22" s="108">
        <f>l_artistico!C12+l_artistico!I12+l_artistico!S24+l_artistico!S36+l_artistico!S43+l_artistico!S45</f>
        <v>18</v>
      </c>
      <c r="M22" s="106">
        <f>l_artistico!D12+l_artistico!J12+l_artistico!T24+l_artistico!T36+l_artistico!T43+l_artistico!T45</f>
        <v>369</v>
      </c>
      <c r="N22" s="105">
        <f>l_artistico!E12+l_artistico!K12+l_artistico!U24+l_artistico!U36+l_artistico!U43+l_artistico!U45</f>
        <v>18</v>
      </c>
      <c r="O22" s="98">
        <f t="shared" si="2"/>
        <v>14</v>
      </c>
      <c r="P22" s="98">
        <f t="shared" si="3"/>
        <v>0</v>
      </c>
      <c r="Q22" s="95"/>
    </row>
    <row r="23" spans="1:17" ht="14.25">
      <c r="A23" s="102" t="s">
        <v>385</v>
      </c>
      <c r="B23" s="109">
        <f>l_scientifico_opzione_sa!B12+l_scientifico_opzione_sa!H12+l_scientifico_opzione_sa!S12+it_st_mecc_meccatronica_energia!B9+it_st_mecc_meccatronica_energia!H9+it_st_mecc_meccatronica_energia!R24+ip_sia_manutenzione_ass_tecnica!B9+ip_sia_manutenzione_ass_tecnica!H9+ip_sia_manutenzione_ass_tecnica!R22+ip_serale!B9+ip_serale!H9+ip_serale!R22</f>
        <v>563</v>
      </c>
      <c r="C23" s="109">
        <f>l_scientifico_opzione_sa!C12+l_scientifico_opzione_sa!I12+l_scientifico_opzione_sa!T12+it_st_mecc_meccatronica_energia!C9+it_st_mecc_meccatronica_energia!I9+it_st_mecc_meccatronica_energia!S24+ip_sia_manutenzione_ass_tecnica!C9+ip_sia_manutenzione_ass_tecnica!I9+ip_sia_manutenzione_ass_tecnica!S22+ip_serale!C9+ip_serale!I9+ip_serale!S22</f>
        <v>25</v>
      </c>
      <c r="D23" s="104">
        <f>l_scientifico_opzione_sa!D12+l_scientifico_opzione_sa!J12+l_scientifico_opzione_sa!U12+it_st_mecc_meccatronica_energia!D9+it_st_mecc_meccatronica_energia!J9+it_st_mecc_meccatronica_energia!T24+ip_sia_manutenzione_ass_tecnica!D9+ip_sia_manutenzione_ass_tecnica!J9+ip_sia_manutenzione_ass_tecnica!T22+ip_serale!D9+ip_serale!J9+ip_serale!T22</f>
        <v>536</v>
      </c>
      <c r="E23" s="104">
        <f>l_scientifico_opzione_sa!E12+l_scientifico_opzione_sa!K12+l_scientifico_opzione_sa!V12+it_st_mecc_meccatronica_energia!E9+it_st_mecc_meccatronica_energia!K9+it_st_mecc_meccatronica_energia!U24+ip_sia_manutenzione_ass_tecnica!E9+ip_sia_manutenzione_ass_tecnica!K9+ip_sia_manutenzione_ass_tecnica!U22+ip_serale!E9+ip_serale!K9+ip_serale!U22</f>
        <v>23</v>
      </c>
      <c r="F23" s="100">
        <f t="shared" si="4"/>
        <v>27</v>
      </c>
      <c r="G23" s="100">
        <f t="shared" si="5"/>
        <v>2</v>
      </c>
      <c r="H23" s="95"/>
      <c r="I23" s="97" t="s">
        <v>400</v>
      </c>
      <c r="J23" s="97" t="s">
        <v>293</v>
      </c>
      <c r="K23" s="113">
        <f>it_st_costr_ambiente_territorio!B13+it_st_costr_ambiente_territorio!H13+it_st_costr_ambiente_territorio!R27+it_se_amm_finanza_marketing!B19+it_se_amm_finanza_marketing!H19+it_se_amm_finanza_marketing!R44+l_scientifico_ordinamento!B26+l_scientifico_ordinamento!H26+l_scientifico_ordinamento!S26</f>
        <v>1094</v>
      </c>
      <c r="L23" s="113">
        <f>it_st_costr_ambiente_territorio!C13+it_st_costr_ambiente_territorio!I13+it_st_costr_ambiente_territorio!S27+it_se_amm_finanza_marketing!C19+it_se_amm_finanza_marketing!I19+it_se_amm_finanza_marketing!S44+l_scientifico_ordinamento!C26+l_scientifico_ordinamento!I26+l_scientifico_ordinamento!T26</f>
        <v>49</v>
      </c>
      <c r="M23" s="106">
        <f>it_st_costr_ambiente_territorio!D13+it_st_costr_ambiente_territorio!J13+it_st_costr_ambiente_territorio!T27+it_se_amm_finanza_marketing!D19+it_se_amm_finanza_marketing!J19+it_se_amm_finanza_marketing!T44+l_scientifico_ordinamento!D26+l_scientifico_ordinamento!J26+l_scientifico_ordinamento!U26</f>
        <v>1132</v>
      </c>
      <c r="N23" s="105">
        <f>it_st_costr_ambiente_territorio!E13+it_st_costr_ambiente_territorio!K13+it_st_costr_ambiente_territorio!U27+it_se_amm_finanza_marketing!E19+it_se_amm_finanza_marketing!K19+it_se_amm_finanza_marketing!U44+l_scientifico_ordinamento!E26+l_scientifico_ordinamento!K26+l_scientifico_ordinamento!V26</f>
        <v>50</v>
      </c>
      <c r="O23" s="98">
        <f t="shared" si="2"/>
        <v>-38</v>
      </c>
      <c r="P23" s="98">
        <f t="shared" si="3"/>
        <v>-1</v>
      </c>
      <c r="Q23" s="95"/>
    </row>
    <row r="24" spans="1:17" ht="14.25">
      <c r="A24" s="102" t="s">
        <v>110</v>
      </c>
      <c r="B24" s="109">
        <f>l_classico_ordinamento!B11+l_classico_ordinamento!H11+l_classico_ordinamento!S11+l_linguistico!B11+l_linguistico!H11+l_linguistico!S11</f>
        <v>1282</v>
      </c>
      <c r="C24" s="109">
        <f>l_classico_ordinamento!C11+l_classico_ordinamento!I11+l_classico_ordinamento!T11+l_linguistico!C11+l_linguistico!I11+l_linguistico!T11</f>
        <v>52</v>
      </c>
      <c r="D24" s="104">
        <f>l_classico_ordinamento!D11+l_classico_ordinamento!J11+l_classico_ordinamento!U11+l_linguistico!D11+l_linguistico!J11+l_linguistico!U11</f>
        <v>1232</v>
      </c>
      <c r="E24" s="104">
        <f>l_classico_ordinamento!E11+l_classico_ordinamento!K11+l_classico_ordinamento!V11+l_linguistico!E11+l_linguistico!K11+l_linguistico!V11</f>
        <v>51</v>
      </c>
      <c r="F24" s="100">
        <f t="shared" si="4"/>
        <v>50</v>
      </c>
      <c r="G24" s="100">
        <f t="shared" si="5"/>
        <v>1</v>
      </c>
      <c r="H24" s="95"/>
      <c r="I24" s="97" t="s">
        <v>206</v>
      </c>
      <c r="J24" s="97" t="s">
        <v>241</v>
      </c>
      <c r="K24" s="108">
        <f>l_scientifico_opzione_sa!B25+l_scientifico_opzione_sa!H25+l_scientifico_opzione_sa!S25+it_st_mecc_meccatronica_energia!B12+it_st_mecc_meccatronica_energia!H12+it_st_mecc_meccatronica_energia!R26+it_st_elettronica_elettrotecn!B14+it_st_elettronica_elettrotecn!H14+it_st_elettronica_elettrotecn!R26+ip_sia_manutenzione_ass_tecnica!B13+ip_sia_manutenzione_ass_tecnica!H13+ip_sia_manutenzione_ass_tecnica!R27+ip_ss_servizi_commerciali!B19+ip_ss_servizi_commerciali!H19+ip_ss_servizi_commerciali!R38+ip_serale!R19+ip_ss_sss!B15+ip_ss_sss!H15</f>
        <v>498</v>
      </c>
      <c r="L24" s="108">
        <f>l_scientifico_opzione_sa!C25+l_scientifico_opzione_sa!I25+l_scientifico_opzione_sa!T25+it_st_mecc_meccatronica_energia!C12+it_st_mecc_meccatronica_energia!I12+it_st_mecc_meccatronica_energia!S26+it_st_elettronica_elettrotecn!C14+it_st_elettronica_elettrotecn!I14+it_st_elettronica_elettrotecn!S26+ip_sia_manutenzione_ass_tecnica!C13+ip_sia_manutenzione_ass_tecnica!I13+ip_sia_manutenzione_ass_tecnica!S27+ip_ss_servizi_commerciali!C19+ip_ss_servizi_commerciali!I19+ip_ss_servizi_commerciali!S38+ip_serale!S19+ip_ss_sss!C15+ip_ss_sss!I15</f>
        <v>26</v>
      </c>
      <c r="M24" s="106">
        <f>l_scientifico_opzione_sa!D25+l_scientifico_opzione_sa!J25+l_scientifico_opzione_sa!U25+it_st_mecc_meccatronica_energia!D12+it_st_mecc_meccatronica_energia!J12+it_st_mecc_meccatronica_energia!T26+it_st_elettronica_elettrotecn!D14+it_st_elettronica_elettrotecn!J14+it_st_elettronica_elettrotecn!T26+ip_sia_manutenzione_ass_tecnica!D13+ip_sia_manutenzione_ass_tecnica!J13+ip_sia_manutenzione_ass_tecnica!T27+ip_ss_servizi_commerciali!D19+ip_ss_servizi_commerciali!J19+ip_ss_servizi_commerciali!T38+ip_serale!T19</f>
        <v>491</v>
      </c>
      <c r="N24" s="105">
        <f>l_scientifico_opzione_sa!E25+l_scientifico_opzione_sa!K25+l_scientifico_opzione_sa!V25+it_st_mecc_meccatronica_energia!E12+it_st_mecc_meccatronica_energia!K12+it_st_mecc_meccatronica_energia!U26+it_st_elettronica_elettrotecn!E14+it_st_elettronica_elettrotecn!K14+it_st_elettronica_elettrotecn!U26+ip_sia_manutenzione_ass_tecnica!E13+ip_sia_manutenzione_ass_tecnica!K13+ip_sia_manutenzione_ass_tecnica!U27+ip_ss_servizi_commerciali!E19+ip_ss_servizi_commerciali!K19+ip_ss_servizi_commerciali!U38+ip_serale!U19</f>
        <v>25</v>
      </c>
      <c r="O24" s="98">
        <f t="shared" si="2"/>
        <v>7</v>
      </c>
      <c r="P24" s="98">
        <f t="shared" si="3"/>
        <v>1</v>
      </c>
      <c r="Q24" s="95"/>
    </row>
    <row r="25" spans="1:17" ht="14.25">
      <c r="A25" s="102" t="s">
        <v>189</v>
      </c>
      <c r="B25" s="109">
        <f>it_se_turismo!B10+it_se_turismo!H10+it_se_turismo!R30+ip_ss_enogas_albergh!B10+ip_ss_enogas_albergh!H10+ip_ss_enogas_albergh!R21+ip_ss_enogas_albergh!R29+ip_ss_enogas_albergh!R37+ip_ss_servizi_commerciali!B10+ip_ss_servizi_commerciali!H10+ip_ss_servizi_commerciali!R29</f>
        <v>946</v>
      </c>
      <c r="C25" s="109">
        <f>it_se_turismo!C10+it_se_turismo!I10+it_se_turismo!S30+ip_ss_enogas_albergh!C10+ip_ss_enogas_albergh!I10+ip_ss_enogas_albergh!S21+ip_ss_enogas_albergh!S29+ip_ss_enogas_albergh!S37+ip_ss_servizi_commerciali!C10+ip_ss_servizi_commerciali!I10+ip_ss_servizi_commerciali!S29</f>
        <v>43</v>
      </c>
      <c r="D25" s="104">
        <f>it_se_turismo!D10+it_se_turismo!J10+it_se_turismo!T30+ip_ss_enogas_albergh!D10+ip_ss_enogas_albergh!J10+ip_ss_enogas_albergh!T21+ip_ss_enogas_albergh!T29+ip_ss_enogas_albergh!T37+ip_ss_servizi_commerciali!D10+ip_ss_servizi_commerciali!J10+ip_ss_servizi_commerciali!T29</f>
        <v>740</v>
      </c>
      <c r="E25" s="104">
        <f>it_se_turismo!E10+it_se_turismo!K10+it_se_turismo!U30+ip_ss_enogas_albergh!E10+ip_ss_enogas_albergh!K10+ip_ss_enogas_albergh!U21+ip_ss_enogas_albergh!U29+ip_ss_enogas_albergh!U37+ip_ss_servizi_commerciali!E10+ip_ss_servizi_commerciali!K10+ip_ss_servizi_commerciali!U29</f>
        <v>33</v>
      </c>
      <c r="F25" s="100">
        <f t="shared" si="4"/>
        <v>206</v>
      </c>
      <c r="G25" s="100">
        <f t="shared" si="5"/>
        <v>10</v>
      </c>
      <c r="H25" s="95"/>
      <c r="I25" s="97" t="s">
        <v>194</v>
      </c>
      <c r="J25" s="97" t="s">
        <v>221</v>
      </c>
      <c r="K25" s="108">
        <f>it_se_turismo!B18+it_se_turismo!H18+it_se_turismo!R38+ip_sia_manutenzione_ass_tecnica!B14+ip_sia_manutenzione_ass_tecnica!H14+ip_sia_manutenzione_ass_tecnica!R28+ip_serale!R25+ip_serale!R20+ip_ss_servizi_commerciali!B20+ip_ss_servizi_commerciali!H20+ip_ss_servizi_commerciali!R39+ip_ss_sss!B16+ip_ss_sss!H16</f>
        <v>852</v>
      </c>
      <c r="L25" s="108">
        <f>it_se_turismo!C18+it_se_turismo!I18+it_se_turismo!S38+ip_sia_manutenzione_ass_tecnica!C14+ip_sia_manutenzione_ass_tecnica!I14+ip_sia_manutenzione_ass_tecnica!S28+ip_serale!S25+ip_serale!S20+ip_ss_servizi_commerciali!C20+ip_ss_servizi_commerciali!I20+ip_ss_servizi_commerciali!S39+ip_ss_sss!C16+ip_ss_sss!I16</f>
        <v>41</v>
      </c>
      <c r="M25" s="106">
        <f>it_se_turismo!D18+it_se_turismo!J18+it_se_turismo!T38+ip_sia_manutenzione_ass_tecnica!D14+ip_sia_manutenzione_ass_tecnica!J14+ip_sia_manutenzione_ass_tecnica!T28+ip_serale!T25+ip_serale!T20+ip_ss_servizi_commerciali!D20+ip_ss_servizi_commerciali!J20+ip_ss_servizi_commerciali!T39</f>
        <v>799</v>
      </c>
      <c r="N25" s="105">
        <f>it_se_turismo!E18+it_se_turismo!K18+it_se_turismo!U38+ip_sia_manutenzione_ass_tecnica!E14+ip_sia_manutenzione_ass_tecnica!K14+ip_sia_manutenzione_ass_tecnica!U28+ip_serale!U25+ip_serale!U20+ip_ss_servizi_commerciali!E20+ip_ss_servizi_commerciali!K20+ip_ss_servizi_commerciali!U39</f>
        <v>36</v>
      </c>
      <c r="O25" s="98">
        <f t="shared" si="2"/>
        <v>53</v>
      </c>
      <c r="P25" s="98">
        <f t="shared" si="3"/>
        <v>5</v>
      </c>
      <c r="Q25" s="95"/>
    </row>
    <row r="26" spans="1:17" ht="14.25">
      <c r="A26" s="102" t="s">
        <v>210</v>
      </c>
      <c r="B26" s="109">
        <f>it_se_turismo!B11+it_se_turismo!H11+it_se_turismo!R31+ip_ss_servizi_commerciali!B11+ip_ss_servizi_commerciali!H11+ip_ss_servizi_commerciali!R30+ip_ss_sss!B10+ip_ss_sss!H10+ip_ss_sss!R26+ip_serale!B10+ip_serale!H10+ip_serale!R18+ip_serale!R29</f>
        <v>1106</v>
      </c>
      <c r="C26" s="109">
        <f>it_se_turismo!C11+it_se_turismo!I11+it_se_turismo!S31+ip_ss_servizi_commerciali!C11+ip_ss_servizi_commerciali!I11+ip_ss_servizi_commerciali!S30+ip_ss_sss!C10+ip_ss_sss!I10+ip_ss_sss!S26+ip_serale!C10+ip_serale!I10+ip_serale!S18+ip_serale!S29</f>
        <v>50</v>
      </c>
      <c r="D26" s="104">
        <f>it_se_turismo!D11+it_se_turismo!J11+it_se_turismo!T31+ip_ss_servizi_commerciali!D11+ip_ss_servizi_commerciali!J11+ip_ss_servizi_commerciali!T30+ip_ss_sss!D10+ip_ss_sss!J10+ip_ss_sss!T26+ip_serale!D10+ip_serale!J10+ip_serale!T18+ip_serale!T29</f>
        <v>1091</v>
      </c>
      <c r="E26" s="104">
        <f>it_se_turismo!E11+it_se_turismo!K11+it_se_turismo!U31+ip_ss_servizi_commerciali!E11+ip_ss_servizi_commerciali!K11+ip_ss_servizi_commerciali!U30+ip_ss_sss!E10+ip_ss_sss!K10+ip_ss_sss!U26+ip_serale!E10+ip_serale!K10+ip_serale!U18+ip_serale!U29</f>
        <v>48</v>
      </c>
      <c r="F26" s="100">
        <f t="shared" si="4"/>
        <v>15</v>
      </c>
      <c r="G26" s="100">
        <f t="shared" si="5"/>
        <v>2</v>
      </c>
      <c r="H26" s="95"/>
      <c r="I26" s="97" t="s">
        <v>213</v>
      </c>
      <c r="J26" s="97" t="s">
        <v>268</v>
      </c>
      <c r="K26" s="108">
        <f>it_st_costr_ambiente_territorio!B14+it_st_costr_ambiente_territorio!H14+it_st_costr_ambiente_territorio!R28+it_se_amm_finanza_marketing!B20+it_se_amm_finanza_marketing!H20+it_se_amm_finanza_marketing!R45+it_se_amm_finanza_marketing!R76+it_se_turismo!B19+it_se_turismo!H19</f>
        <v>576</v>
      </c>
      <c r="L26" s="108">
        <f>it_st_costr_ambiente_territorio!C14+it_st_costr_ambiente_territorio!I14+it_st_costr_ambiente_territorio!S28+it_se_amm_finanza_marketing!C20+it_se_amm_finanza_marketing!I20+it_se_amm_finanza_marketing!S45+it_se_amm_finanza_marketing!S76+it_se_turismo!C19+it_se_turismo!I19</f>
        <v>29</v>
      </c>
      <c r="M26" s="106">
        <f>it_st_costr_ambiente_territorio!D14+it_st_costr_ambiente_territorio!J14+it_st_costr_ambiente_territorio!T28+it_se_amm_finanza_marketing!D20+it_se_amm_finanza_marketing!J20+it_se_amm_finanza_marketing!T45+it_se_amm_finanza_marketing!T76</f>
        <v>602</v>
      </c>
      <c r="N26" s="105">
        <f>it_st_costr_ambiente_territorio!E14+it_st_costr_ambiente_territorio!K14+it_st_costr_ambiente_territorio!U28+it_se_amm_finanza_marketing!E20+it_se_amm_finanza_marketing!K20+it_se_amm_finanza_marketing!U45+it_se_amm_finanza_marketing!U76</f>
        <v>29</v>
      </c>
      <c r="O26" s="98">
        <f t="shared" si="2"/>
        <v>-26</v>
      </c>
      <c r="P26" s="98">
        <f t="shared" si="3"/>
        <v>0</v>
      </c>
      <c r="Q26" s="95"/>
    </row>
    <row r="27" spans="1:17" ht="14.25">
      <c r="A27" s="102" t="s">
        <v>399</v>
      </c>
      <c r="B27" s="109">
        <f>l_scientifico_ordinamento!B13+l_scientifico_ordinamento!H13+l_scientifico_ordinamento!S13+l_scientifico_opzione_sa!B16+l_scientifico_opzione_sa!H16+l_scientifico_opzione_sa!S16</f>
        <v>1223</v>
      </c>
      <c r="C27" s="109">
        <f>l_scientifico_ordinamento!C13+l_scientifico_ordinamento!I13+l_scientifico_ordinamento!T13+l_scientifico_opzione_sa!C16+l_scientifico_opzione_sa!I16+l_scientifico_opzione_sa!T16</f>
        <v>53</v>
      </c>
      <c r="D27" s="104">
        <f>l_scientifico_ordinamento!D13+l_scientifico_ordinamento!J13+l_scientifico_ordinamento!U13+l_scientifico_opzione_sa!D16+l_scientifico_opzione_sa!J16+l_scientifico_opzione_sa!U16</f>
        <v>1216</v>
      </c>
      <c r="E27" s="104">
        <f>l_scientifico_ordinamento!E13+l_scientifico_ordinamento!K13+l_scientifico_ordinamento!V13+l_scientifico_opzione_sa!E16+l_scientifico_opzione_sa!K16+l_scientifico_opzione_sa!V16</f>
        <v>53</v>
      </c>
      <c r="F27" s="100">
        <f t="shared" si="4"/>
        <v>7</v>
      </c>
      <c r="G27" s="100">
        <f t="shared" si="5"/>
        <v>0</v>
      </c>
      <c r="H27" s="95"/>
      <c r="I27" s="97" t="s">
        <v>265</v>
      </c>
      <c r="J27" s="97" t="s">
        <v>231</v>
      </c>
      <c r="K27" s="108">
        <f>l_scientifico_ordinamento!B27+l_scientifico_ordinamento!H27+l_scientifico_ordinamento!S27+l_scientifico_opzione_sa!B26+l_scientifico_opzione_sa!H26+l_scientifico_opzione_sa!S26+l_scienze_umane!B16+l_scienze_umane!H16+l_scienze_umane!S16+l_scienze_umane_opzione_es!B15+l_scienze_umane_opzione_es!H15+l_scienze_umane_opzione_es!S15</f>
        <v>1134</v>
      </c>
      <c r="L27" s="108">
        <f>l_scientifico_ordinamento!C27+l_scientifico_ordinamento!I27+l_scientifico_ordinamento!T27+l_scientifico_opzione_sa!C26+l_scientifico_opzione_sa!I26+l_scientifico_opzione_sa!T26+l_scienze_umane!C16+l_scienze_umane!I16+l_scienze_umane!T16+l_scienze_umane_opzione_es!C15+l_scienze_umane_opzione_es!I15+l_scienze_umane_opzione_es!T15</f>
        <v>45</v>
      </c>
      <c r="M27" s="105">
        <f>l_scientifico_ordinamento!D27+l_scientifico_ordinamento!J27+l_scientifico_ordinamento!U27+l_scientifico_opzione_sa!D26+l_scientifico_opzione_sa!J26+l_scientifico_opzione_sa!U26+l_scienze_umane!D16+l_scienze_umane!J16+l_scienze_umane!U16+l_scienze_umane_opzione_es!D15+l_scienze_umane_opzione_es!J15+l_scienze_umane_opzione_es!U15</f>
        <v>1174</v>
      </c>
      <c r="N27" s="105">
        <f>l_scientifico_ordinamento!E27+l_scientifico_ordinamento!K27+l_scientifico_ordinamento!V27+l_scientifico_opzione_sa!E26+l_scientifico_opzione_sa!K26+l_scientifico_opzione_sa!V26+l_scienze_umane!E16+l_scienze_umane!K16+l_scienze_umane!V16+l_scienze_umane_opzione_es!E15+l_scienze_umane_opzione_es!K15+l_scienze_umane_opzione_es!V15</f>
        <v>49</v>
      </c>
      <c r="O27" s="100">
        <f t="shared" si="2"/>
        <v>-40</v>
      </c>
      <c r="P27" s="100">
        <f t="shared" si="3"/>
        <v>-4</v>
      </c>
      <c r="Q27" s="95"/>
    </row>
    <row r="28" spans="1:17" ht="14.25">
      <c r="A28" s="369" t="s">
        <v>387</v>
      </c>
      <c r="B28" s="109">
        <f>it_st_chim_materiali_biotecnol!B8+it_st_chim_materiali_biotecnol!H8+it_st_chim_materiali_biotecnol!R18+it_serale!R37+ip_sia_produzioni_i_a!B10+ip_sia_produzioni_i_a!H10+ip_sia_produzioni_i_a!R20+ip_serale!R33+it_st_chim_materiali_biotecnol!R21+it_st_chim_materiali_biotecnol!R24</f>
        <v>958</v>
      </c>
      <c r="C28" s="109">
        <f>it_st_chim_materiali_biotecnol!C8+it_st_chim_materiali_biotecnol!I8+it_st_chim_materiali_biotecnol!S18+it_serale!S37+ip_sia_produzioni_i_a!C10+ip_sia_produzioni_i_a!I10+ip_sia_produzioni_i_a!S20+ip_serale!S33+it_st_chim_materiali_biotecnol!S21+it_st_chim_materiali_biotecnol!S24</f>
        <v>45</v>
      </c>
      <c r="D28" s="104">
        <f>it_st_chim_materiali_biotecnol!D8+it_st_chim_materiali_biotecnol!J8+it_st_chim_materiali_biotecnol!T18+it_serale!T37+ip_sia_produzioni_i_a!D10+ip_sia_produzioni_i_a!J10+ip_sia_produzioni_i_a!T20+ip_serale!T33+it_st_chim_materiali_biotecnol!T21+it_st_chim_materiali_biotecnol!T24</f>
        <v>939</v>
      </c>
      <c r="E28" s="104">
        <f>it_st_chim_materiali_biotecnol!E8+it_st_chim_materiali_biotecnol!K8+it_st_chim_materiali_biotecnol!U18+it_serale!U37+ip_sia_produzioni_i_a!E10+ip_sia_produzioni_i_a!K10+ip_sia_produzioni_i_a!U20+ip_serale!U33+it_st_chim_materiali_biotecnol!U21+it_st_chim_materiali_biotecnol!U24</f>
        <v>42</v>
      </c>
      <c r="F28" s="100">
        <f t="shared" si="4"/>
        <v>19</v>
      </c>
      <c r="G28" s="100">
        <f t="shared" si="5"/>
        <v>3</v>
      </c>
      <c r="H28" s="95"/>
      <c r="I28" s="97" t="s">
        <v>266</v>
      </c>
      <c r="J28" s="97" t="s">
        <v>267</v>
      </c>
      <c r="K28" s="108">
        <f>l_scientifico_ordinamento!B28+l_scientifico_ordinamento!H28+l_scientifico_ordinamento!S28+l_scientifico_opzione_sa!B27+l_scientifico_opzione_sa!H27+l_classico_ordinamento!B15+l_classico_ordinamento!H15+l_classico_ordinamento!S15+l_scientifico_opzione_sa!S27</f>
        <v>781</v>
      </c>
      <c r="L28" s="108">
        <f>l_scientifico_ordinamento!C28+l_scientifico_ordinamento!I28+l_scientifico_ordinamento!T28+l_scientifico_opzione_sa!C27+l_scientifico_opzione_sa!I27+l_classico_ordinamento!C15+l_classico_ordinamento!I15+l_classico_ordinamento!T15+l_scientifico_opzione_sa!T27</f>
        <v>33</v>
      </c>
      <c r="M28" s="105">
        <f>l_scientifico_ordinamento!D28+l_scientifico_ordinamento!J28+l_scientifico_ordinamento!U28+l_scientifico_opzione_sa!D27+l_scientifico_opzione_sa!J27+l_classico_ordinamento!D15+l_classico_ordinamento!J15+l_classico_ordinamento!U15+l_scientifico_opzione_sa!U27</f>
        <v>823</v>
      </c>
      <c r="N28" s="105">
        <f>l_scientifico_ordinamento!E28+l_scientifico_ordinamento!K28+l_scientifico_ordinamento!V28+l_scientifico_opzione_sa!E27+l_scientifico_opzione_sa!K27+l_classico_ordinamento!E15+l_classico_ordinamento!K15+l_classico_ordinamento!V15+l_scientifico_opzione_sa!V27</f>
        <v>34</v>
      </c>
      <c r="O28" s="98">
        <f t="shared" si="2"/>
        <v>-42</v>
      </c>
      <c r="P28" s="98">
        <f t="shared" si="3"/>
        <v>-1</v>
      </c>
      <c r="Q28" s="95"/>
    </row>
    <row r="29" spans="1:17" ht="14.25">
      <c r="A29" s="102" t="s">
        <v>207</v>
      </c>
      <c r="B29" s="109">
        <f>it_st_elettronica_elettrotecn!B9+it_st_elettronica_elettrotecn!H9+it_st_elettronica_elettrotecn!R31+it_st_informatica_telecomunicaz!B9+it_st_informatica_telecomunicaz!H9+it_st_informatica_telecomunicaz!R23+it_st_trasporti_logistica!B8+it_st_trasporti_logistica!H8+it_st_trasporti_logistica!R14+it_st_trasporti_logistica!R20+it_st_trasporti_logistica!R17+it_st_mecc_meccatronica_energia!B10+it_st_mecc_meccatronica_energia!H10</f>
        <v>1000</v>
      </c>
      <c r="C29" s="109">
        <f>it_st_elettronica_elettrotecn!C9+it_st_elettronica_elettrotecn!I9+it_st_elettronica_elettrotecn!S31+it_st_informatica_telecomunicaz!C9+it_st_informatica_telecomunicaz!I9+it_st_informatica_telecomunicaz!S23+it_st_trasporti_logistica!C8+it_st_trasporti_logistica!I8+it_st_trasporti_logistica!S14+it_st_trasporti_logistica!S20+it_st_trasporti_logistica!S17+it_st_mecc_meccatronica_energia!C10+it_st_mecc_meccatronica_energia!I10</f>
        <v>45</v>
      </c>
      <c r="D29" s="104">
        <f>it_st_elettronica_elettrotecn!D9+it_st_elettronica_elettrotecn!J9+it_st_elettronica_elettrotecn!T31+it_st_informatica_telecomunicaz!D9+it_st_informatica_telecomunicaz!J9+it_st_informatica_telecomunicaz!T23+it_st_trasporti_logistica!D8+it_st_trasporti_logistica!J8+it_st_trasporti_logistica!T14+it_st_trasporti_logistica!T20+it_st_trasporti_logistica!T17+it_st_mecc_meccatronica_energia!D10+it_st_mecc_meccatronica_energia!J10</f>
        <v>1007</v>
      </c>
      <c r="E29" s="104">
        <f>it_st_elettronica_elettrotecn!E9+it_st_elettronica_elettrotecn!K9+it_st_elettronica_elettrotecn!U31+it_st_informatica_telecomunicaz!E9+it_st_informatica_telecomunicaz!K9+it_st_informatica_telecomunicaz!U23+it_st_trasporti_logistica!E8+it_st_trasporti_logistica!K8+it_st_trasporti_logistica!U14+it_st_trasporti_logistica!U20+it_st_trasporti_logistica!U17+it_st_mecc_meccatronica_energia!E10+it_st_mecc_meccatronica_energia!K10</f>
        <v>45</v>
      </c>
      <c r="F29" s="100">
        <f t="shared" si="4"/>
        <v>-7</v>
      </c>
      <c r="G29" s="100">
        <f t="shared" si="5"/>
        <v>0</v>
      </c>
      <c r="H29" s="95"/>
      <c r="I29" s="97" t="s">
        <v>190</v>
      </c>
      <c r="J29" s="97" t="s">
        <v>233</v>
      </c>
      <c r="K29" s="108">
        <f>it_st_elettronica_elettrotecn!B15+it_st_elettronica_elettrotecn!H15+it_st_elettronica_elettrotecn!R27+it_st_informatica_telecomunicaz!B14+it_st_informatica_telecomunicaz!H14+it_st_informatica_telecomunicaz!R28+it_st_informatica_telecomunicaz!R35+it_serale!R28+it_serale!R35+it_st_elettronica_elettrotecn!R40</f>
        <v>1016</v>
      </c>
      <c r="L29" s="108">
        <f>it_st_elettronica_elettrotecn!C15+it_st_elettronica_elettrotecn!I15+it_st_elettronica_elettrotecn!S27+it_st_informatica_telecomunicaz!C14+it_st_informatica_telecomunicaz!I14+it_st_informatica_telecomunicaz!S28+it_st_informatica_telecomunicaz!S35+it_serale!S28+it_serale!S35+it_st_elettronica_elettrotecn!S40</f>
        <v>44</v>
      </c>
      <c r="M29" s="106">
        <f>it_st_elettronica_elettrotecn!D15+it_st_elettronica_elettrotecn!J15+it_st_elettronica_elettrotecn!T27+it_st_informatica_telecomunicaz!D14+it_st_informatica_telecomunicaz!J14+it_st_informatica_telecomunicaz!T28+it_st_informatica_telecomunicaz!T35+it_serale!T28+it_serale!T35+it_st_elettronica_elettrotecn!T40</f>
        <v>945</v>
      </c>
      <c r="N29" s="105">
        <f>it_st_elettronica_elettrotecn!E15+it_st_elettronica_elettrotecn!K15+it_st_elettronica_elettrotecn!U27+it_st_informatica_telecomunicaz!E14+it_st_informatica_telecomunicaz!K14+it_st_informatica_telecomunicaz!U28+it_st_informatica_telecomunicaz!U35+it_serale!U28+it_serale!U35+it_st_elettronica_elettrotecn!U40</f>
        <v>43</v>
      </c>
      <c r="O29" s="98">
        <f t="shared" si="2"/>
        <v>71</v>
      </c>
      <c r="P29" s="98">
        <f t="shared" si="3"/>
        <v>1</v>
      </c>
      <c r="Q29" s="95"/>
    </row>
    <row r="30" spans="1:17" ht="14.25">
      <c r="A30" s="102" t="s">
        <v>203</v>
      </c>
      <c r="B30" s="109">
        <f>it_st_costr_ambiente_territorio!B8+it_st_costr_ambiente_territorio!H8+it_st_costr_ambiente_territorio!R22+it_serale!B10+it_serale!H10+it_serale!R43</f>
        <v>688</v>
      </c>
      <c r="C30" s="109">
        <f>it_st_costr_ambiente_territorio!C8+it_st_costr_ambiente_territorio!I8+it_st_costr_ambiente_territorio!S22+it_serale!C10+it_serale!I10+it_serale!S43</f>
        <v>32</v>
      </c>
      <c r="D30" s="104">
        <f>it_st_costr_ambiente_territorio!D8+it_st_costr_ambiente_territorio!J8+it_st_costr_ambiente_territorio!T22+it_serale!D10+it_serale!J10+it_serale!T43</f>
        <v>708</v>
      </c>
      <c r="E30" s="104">
        <f>it_st_costr_ambiente_territorio!E8+it_st_costr_ambiente_territorio!K8+it_st_costr_ambiente_territorio!U22+it_serale!E10+it_serale!K10+it_serale!U43</f>
        <v>33</v>
      </c>
      <c r="F30" s="100">
        <f t="shared" si="4"/>
        <v>-20</v>
      </c>
      <c r="G30" s="100">
        <f t="shared" si="5"/>
        <v>-1</v>
      </c>
      <c r="H30" s="95"/>
      <c r="I30" s="97" t="s">
        <v>190</v>
      </c>
      <c r="J30" s="97" t="s">
        <v>242</v>
      </c>
      <c r="K30" s="108">
        <f>l_scientifico_ordinamento!B29+l_scientifico_ordinamento!H29+l_scientifico_ordinamento!S29+l_scientifico_opzione_sa!B28+l_scientifico_opzione_sa!H28+l_classico_ordinamento!B16+l_classico_ordinamento!H16+l_classico_ordinamento!S16+it_se_amm_finanza_marketing!B21+it_se_amm_finanza_marketing!H21+it_se_amm_finanza_marketing!R46+it_se_amm_finanza_marketing!R62+l_scientifico_opzione_sa!S28+l_linguistico!B21+l_linguistico!H21+l_linguistico!S21+it_se_amm_finanza_marketing!R77</f>
        <v>1146</v>
      </c>
      <c r="L30" s="108">
        <f>l_scientifico_ordinamento!C29+l_scientifico_ordinamento!I29+l_scientifico_ordinamento!T29+l_scientifico_opzione_sa!C28+l_scientifico_opzione_sa!I28+l_classico_ordinamento!C16+l_classico_ordinamento!I16+l_classico_ordinamento!T16+it_se_amm_finanza_marketing!C21+it_se_amm_finanza_marketing!I21+it_se_amm_finanza_marketing!S46+it_se_amm_finanza_marketing!S62+l_scientifico_opzione_sa!T28+l_linguistico!C21+l_linguistico!I21+l_linguistico!T21+it_se_amm_finanza_marketing!S77</f>
        <v>51</v>
      </c>
      <c r="M30" s="105">
        <f>l_scientifico_ordinamento!D29+l_scientifico_ordinamento!J29+l_scientifico_ordinamento!U29+l_scientifico_opzione_sa!D28+l_scientifico_opzione_sa!J28+l_classico_ordinamento!D16+l_classico_ordinamento!J16+l_classico_ordinamento!U16+it_se_amm_finanza_marketing!D21+it_se_amm_finanza_marketing!J21+it_se_amm_finanza_marketing!T46+it_se_amm_finanza_marketing!T62+l_scientifico_opzione_sa!U28+l_linguistico!D21+l_linguistico!J21+l_linguistico!U21</f>
        <v>1064</v>
      </c>
      <c r="N30" s="105">
        <f>l_scientifico_ordinamento!E29+l_scientifico_ordinamento!K29+l_scientifico_ordinamento!V29+l_scientifico_opzione_sa!E28+l_scientifico_opzione_sa!K28+l_classico_ordinamento!E16+l_classico_ordinamento!K16+l_classico_ordinamento!V16+it_se_amm_finanza_marketing!E21+it_se_amm_finanza_marketing!K21+it_se_amm_finanza_marketing!U46+it_se_amm_finanza_marketing!U62+l_scientifico_opzione_sa!V28+l_linguistico!E21+l_linguistico!K21+l_linguistico!V21</f>
        <v>47</v>
      </c>
      <c r="O30" s="98">
        <f t="shared" si="2"/>
        <v>82</v>
      </c>
      <c r="P30" s="98">
        <f t="shared" si="3"/>
        <v>4</v>
      </c>
      <c r="Q30" s="95"/>
    </row>
    <row r="31" spans="1:17" ht="14.25">
      <c r="A31" s="102" t="s">
        <v>421</v>
      </c>
      <c r="B31" s="109">
        <f>it_se_amm_finanza_marketing!B8+it_se_amm_finanza_marketing!H8+it_se_amm_finanza_marketing!R33+it_se_amm_finanza_marketing!R54+it_se_amm_finanza_marketing!R68+it_serale!R46+it_serale!B11+it_serale!H11</f>
        <v>999</v>
      </c>
      <c r="C31" s="109">
        <f>it_se_amm_finanza_marketing!C8+it_se_amm_finanza_marketing!I8+it_se_amm_finanza_marketing!S33+it_se_amm_finanza_marketing!S54+it_se_amm_finanza_marketing!S68+it_serale!S46+it_serale!C11+it_serale!I11</f>
        <v>45</v>
      </c>
      <c r="D31" s="104">
        <f>it_se_amm_finanza_marketing!D8+it_se_amm_finanza_marketing!J8+it_se_amm_finanza_marketing!T33+it_se_amm_finanza_marketing!T54+it_se_amm_finanza_marketing!T68+it_serale!T46</f>
        <v>1097</v>
      </c>
      <c r="E31" s="104">
        <f>it_se_amm_finanza_marketing!E8+it_se_amm_finanza_marketing!K8+it_se_amm_finanza_marketing!U33+it_se_amm_finanza_marketing!U54+it_se_amm_finanza_marketing!U68+it_serale!U46</f>
        <v>49</v>
      </c>
      <c r="F31" s="98">
        <f aca="true" t="shared" si="6" ref="F31:G34">B31-D31</f>
        <v>-98</v>
      </c>
      <c r="G31" s="98">
        <f t="shared" si="6"/>
        <v>-4</v>
      </c>
      <c r="H31" s="95"/>
      <c r="I31" s="97" t="s">
        <v>243</v>
      </c>
      <c r="J31" s="97" t="s">
        <v>244</v>
      </c>
      <c r="K31" s="108">
        <f>l_scientifico_ordinamento!B30+l_scientifico_ordinamento!H30+l_scientifico_ordinamento!S30+l_scientifico_opzione_sa!B29+l_scientifico_opzione_sa!H29+l_scientifico_opzione_sa!S29+l_linguistico!B22+l_linguistico!H22+l_linguistico!S22+l_artistico!B13+l_artistico!H13+l_artistico!R25+it_st_chim_materiali_biotecnol!B10+it_st_chim_materiali_biotecnol!H10+it_st_chim_materiali_biotecnol!R26+it_se_turismo!B20+it_se_turismo!H20+it_se_turismo!R39+l_artistico!R31</f>
        <v>1015</v>
      </c>
      <c r="L31" s="108">
        <f>l_scientifico_ordinamento!C30+l_scientifico_ordinamento!I30+l_scientifico_ordinamento!T30+l_scientifico_opzione_sa!C29+l_scientifico_opzione_sa!I29+l_scientifico_opzione_sa!T29+l_linguistico!C22+l_linguistico!I22+l_linguistico!T22+l_artistico!C13+l_artistico!I13+l_artistico!S25+it_st_chim_materiali_biotecnol!C10+it_st_chim_materiali_biotecnol!I10+it_st_chim_materiali_biotecnol!S26+it_se_turismo!C20+it_se_turismo!I20+it_se_turismo!S39+l_artistico!S31</f>
        <v>47</v>
      </c>
      <c r="M31" s="105">
        <f>l_scientifico_ordinamento!D30+l_scientifico_ordinamento!J30+l_scientifico_ordinamento!U30+l_scientifico_opzione_sa!D29+l_scientifico_opzione_sa!J29+l_scientifico_opzione_sa!U29+l_linguistico!D22+l_linguistico!J22+l_linguistico!U22+l_artistico!D13+l_artistico!J13+l_artistico!T25+it_st_chim_materiali_biotecnol!D10+it_st_chim_materiali_biotecnol!J10+it_st_chim_materiali_biotecnol!T26+it_se_turismo!D20+it_se_turismo!J20+it_se_turismo!T39+l_artistico!T31</f>
        <v>1000</v>
      </c>
      <c r="N31" s="105">
        <f>l_scientifico_ordinamento!E30+l_scientifico_ordinamento!K30+l_scientifico_ordinamento!V30+l_scientifico_opzione_sa!E29+l_scientifico_opzione_sa!K29+l_scientifico_opzione_sa!V29+l_linguistico!E22+l_linguistico!K22+l_linguistico!V22+l_artistico!E13+l_artistico!K13+l_artistico!U25+it_st_chim_materiali_biotecnol!E10+it_st_chim_materiali_biotecnol!K10+it_st_chim_materiali_biotecnol!U26+it_se_turismo!E20+it_se_turismo!K20+it_se_turismo!U39+l_artistico!U31</f>
        <v>44</v>
      </c>
      <c r="O31" s="98">
        <f t="shared" si="2"/>
        <v>15</v>
      </c>
      <c r="P31" s="98">
        <f t="shared" si="3"/>
        <v>3</v>
      </c>
      <c r="Q31" s="95"/>
    </row>
    <row r="32" spans="1:17" ht="14.25">
      <c r="A32" s="102" t="s">
        <v>318</v>
      </c>
      <c r="B32" s="109">
        <f>l_scientifico_ordinamento!B14+l_scientifico_ordinamento!H14+l_scientifico_ordinamento!S14+l_scientifico_opzione_sa!B13+l_scientifico_opzione_sa!H13+l_scientifico_opzione_sa!S13+it_st_elettronica_elettrotecn!B10+it_st_elettronica_elettrotecn!H10+it_st_elettronica_elettrotecn!R23+it_st_elettronica_elettrotecn!R32+it_st_informatica_telecomunicaz!B10+it_st_informatica_telecomunicaz!H10+it_st_informatica_telecomunicaz!R24</f>
        <v>614</v>
      </c>
      <c r="C32" s="109">
        <f>l_scientifico_ordinamento!C14+l_scientifico_ordinamento!I14+l_scientifico_ordinamento!T14+l_scientifico_opzione_sa!C13+l_scientifico_opzione_sa!I13+l_scientifico_opzione_sa!T13+it_st_elettronica_elettrotecn!C10+it_st_elettronica_elettrotecn!I10+it_st_elettronica_elettrotecn!S23+it_st_elettronica_elettrotecn!S32+it_st_informatica_telecomunicaz!C10+it_st_informatica_telecomunicaz!I10+it_st_informatica_telecomunicaz!S24</f>
        <v>26</v>
      </c>
      <c r="D32" s="104">
        <f>l_scientifico_ordinamento!D14+l_scientifico_ordinamento!J14+l_scientifico_ordinamento!U14+l_scientifico_opzione_sa!D13+l_scientifico_opzione_sa!J13+l_scientifico_opzione_sa!U13+it_st_elettronica_elettrotecn!D10+it_st_elettronica_elettrotecn!J10+it_st_elettronica_elettrotecn!T23+it_st_elettronica_elettrotecn!T32+it_st_informatica_telecomunicaz!D10+it_st_informatica_telecomunicaz!J10+it_st_informatica_telecomunicaz!T24</f>
        <v>645</v>
      </c>
      <c r="E32" s="104">
        <f>l_scientifico_ordinamento!E14+l_scientifico_ordinamento!K14+l_scientifico_ordinamento!V14+l_scientifico_opzione_sa!E13+l_scientifico_opzione_sa!K13+l_scientifico_opzione_sa!V13+it_st_elettronica_elettrotecn!E10+it_st_elettronica_elettrotecn!K10+it_st_elettronica_elettrotecn!U23+it_st_elettronica_elettrotecn!U32+it_st_informatica_telecomunicaz!E10+it_st_informatica_telecomunicaz!K10+it_st_informatica_telecomunicaz!U24</f>
        <v>28</v>
      </c>
      <c r="F32" s="98">
        <f t="shared" si="6"/>
        <v>-31</v>
      </c>
      <c r="G32" s="98">
        <f t="shared" si="6"/>
        <v>-2</v>
      </c>
      <c r="H32" s="95"/>
      <c r="I32" s="97" t="s">
        <v>272</v>
      </c>
      <c r="J32" s="97" t="s">
        <v>254</v>
      </c>
      <c r="K32" s="108">
        <f>l_scientifico_opzione_sa!B30+l_scientifico_opzione_sa!H30+l_scientifico_opzione_sa!S30+it_st_mecc_meccatronica_energia!B13+it_st_mecc_meccatronica_energia!H13+it_st_informatica_telecomunicaz!B15+it_st_informatica_telecomunicaz!H15+it_st_informatica_telecomunicaz!R29+it_st_informatica_telecomunicaz!R36+it_st_mecc_meccatronica_energia!R35+it_st_chim_materiali_biotecnol!B11+it_st_chim_materiali_biotecnol!H11</f>
        <v>605</v>
      </c>
      <c r="L32" s="108">
        <f>l_scientifico_opzione_sa!C30+l_scientifico_opzione_sa!I30+l_scientifico_opzione_sa!T30+it_st_mecc_meccatronica_energia!C13+it_st_mecc_meccatronica_energia!I13+it_st_informatica_telecomunicaz!C15+it_st_informatica_telecomunicaz!I15+it_st_informatica_telecomunicaz!S29+it_st_informatica_telecomunicaz!S36+it_st_mecc_meccatronica_energia!S35+it_st_chim_materiali_biotecnol!C11+it_st_chim_materiali_biotecnol!I11</f>
        <v>28</v>
      </c>
      <c r="M32" s="106">
        <f>l_scientifico_opzione_sa!D30+l_scientifico_opzione_sa!J30+l_scientifico_opzione_sa!U30+it_st_mecc_meccatronica_energia!D13+it_st_mecc_meccatronica_energia!J13+it_st_informatica_telecomunicaz!D15+it_st_informatica_telecomunicaz!J15+it_st_informatica_telecomunicaz!T29+it_st_informatica_telecomunicaz!T36+it_st_mecc_meccatronica_energia!T35</f>
        <v>543</v>
      </c>
      <c r="N32" s="105">
        <f>l_scientifico_opzione_sa!E30+l_scientifico_opzione_sa!K30+l_scientifico_opzione_sa!V30+it_st_mecc_meccatronica_energia!E13+it_st_mecc_meccatronica_energia!K13+it_st_informatica_telecomunicaz!E15+it_st_informatica_telecomunicaz!K15+it_st_informatica_telecomunicaz!U29+it_st_informatica_telecomunicaz!U36+it_st_mecc_meccatronica_energia!U35</f>
        <v>26</v>
      </c>
      <c r="O32" s="98">
        <f t="shared" si="2"/>
        <v>62</v>
      </c>
      <c r="P32" s="98">
        <f t="shared" si="3"/>
        <v>2</v>
      </c>
      <c r="Q32" s="95"/>
    </row>
    <row r="33" spans="1:17" ht="14.25">
      <c r="A33" s="102" t="s">
        <v>204</v>
      </c>
      <c r="B33" s="109">
        <f>it_se_amm_finanza_marketing!B9+it_se_amm_finanza_marketing!H9+it_se_amm_finanza_marketing!R34+it_se_amm_finanza_marketing!R55+it_se_amm_finanza_marketing!R69</f>
        <v>529</v>
      </c>
      <c r="C33" s="109">
        <f>it_se_amm_finanza_marketing!C9+it_se_amm_finanza_marketing!I9+it_se_amm_finanza_marketing!S34+it_se_amm_finanza_marketing!S55+it_se_amm_finanza_marketing!S69</f>
        <v>25</v>
      </c>
      <c r="D33" s="104">
        <f>it_se_amm_finanza_marketing!D9+it_se_amm_finanza_marketing!J9+it_se_amm_finanza_marketing!T34+it_se_amm_finanza_marketing!T55+it_se_amm_finanza_marketing!T69</f>
        <v>661</v>
      </c>
      <c r="E33" s="104">
        <f>it_se_amm_finanza_marketing!E9+it_se_amm_finanza_marketing!K9+it_se_amm_finanza_marketing!U34+it_se_amm_finanza_marketing!U55+it_se_amm_finanza_marketing!U69</f>
        <v>30</v>
      </c>
      <c r="F33" s="100">
        <f t="shared" si="6"/>
        <v>-132</v>
      </c>
      <c r="G33" s="100">
        <f t="shared" si="6"/>
        <v>-5</v>
      </c>
      <c r="H33" s="95"/>
      <c r="I33" s="97" t="s">
        <v>260</v>
      </c>
      <c r="J33" s="97" t="s">
        <v>257</v>
      </c>
      <c r="K33" s="113">
        <f>l_scientifico_ordinamento!B31+l_scientifico_ordinamento!H31+l_scientifico_ordinamento!S31+l_classico_ordinamento!B17+l_classico_ordinamento!H17+l_classico_ordinamento!S17+l_linguistico!B23+l_linguistico!H23+l_linguistico!S23</f>
        <v>1282</v>
      </c>
      <c r="L33" s="113">
        <f>l_scientifico_ordinamento!C31+l_scientifico_ordinamento!I31+l_scientifico_ordinamento!T31+l_classico_ordinamento!C17+l_classico_ordinamento!I17+l_classico_ordinamento!T17+l_linguistico!C23+l_linguistico!I23+l_linguistico!T23</f>
        <v>54</v>
      </c>
      <c r="M33" s="106">
        <f>l_scientifico_ordinamento!D31+l_scientifico_ordinamento!J31+l_scientifico_ordinamento!U31+l_classico_ordinamento!D17+l_classico_ordinamento!J17+l_classico_ordinamento!U17+l_linguistico!D23+l_linguistico!J23+l_linguistico!U23</f>
        <v>1334</v>
      </c>
      <c r="N33" s="105">
        <f>l_scientifico_ordinamento!E31+l_scientifico_ordinamento!K31+l_scientifico_ordinamento!V31+l_classico_ordinamento!E17+l_classico_ordinamento!K17+l_classico_ordinamento!V17+l_linguistico!E23+l_linguistico!K23+l_linguistico!V23</f>
        <v>56</v>
      </c>
      <c r="O33" s="98">
        <f t="shared" si="2"/>
        <v>-52</v>
      </c>
      <c r="P33" s="98">
        <f t="shared" si="3"/>
        <v>-2</v>
      </c>
      <c r="Q33" s="95"/>
    </row>
    <row r="34" spans="1:17" ht="14.25">
      <c r="A34" s="102" t="s">
        <v>211</v>
      </c>
      <c r="B34" s="109">
        <f>ip_sia_manutenzione_ass_tecnica!B10+ip_sia_manutenzione_ass_tecnica!H10+ip_sia_manutenzione_ass_tecnica!R23+ip_ss_servizi_commerciali!B13+ip_ss_servizi_commerciali!H13+ip_ss_servizi_commerciali!R32</f>
        <v>123</v>
      </c>
      <c r="C34" s="109">
        <f>ip_sia_manutenzione_ass_tecnica!C10+ip_sia_manutenzione_ass_tecnica!I10+ip_sia_manutenzione_ass_tecnica!S23+ip_ss_servizi_commerciali!C13+ip_ss_servizi_commerciali!I13+ip_ss_servizi_commerciali!S32</f>
        <v>11</v>
      </c>
      <c r="D34" s="104">
        <f>ip_sia_manutenzione_ass_tecnica!D10+ip_sia_manutenzione_ass_tecnica!J10+ip_sia_manutenzione_ass_tecnica!T23+ip_ss_servizi_commerciali!D13+ip_ss_servizi_commerciali!J13+ip_ss_servizi_commerciali!T32</f>
        <v>105</v>
      </c>
      <c r="E34" s="104">
        <f>ip_sia_manutenzione_ass_tecnica!E10+ip_sia_manutenzione_ass_tecnica!K10+ip_sia_manutenzione_ass_tecnica!U23+ip_ss_servizi_commerciali!E13+ip_ss_servizi_commerciali!K13+ip_ss_servizi_commerciali!U32</f>
        <v>12</v>
      </c>
      <c r="F34" s="100">
        <f t="shared" si="6"/>
        <v>18</v>
      </c>
      <c r="G34" s="100">
        <f t="shared" si="6"/>
        <v>-1</v>
      </c>
      <c r="H34" s="95"/>
      <c r="I34" s="97" t="s">
        <v>245</v>
      </c>
      <c r="J34" s="97" t="s">
        <v>246</v>
      </c>
      <c r="K34" s="113">
        <f>l_scientifico_ordinamento!B32+l_scientifico_ordinamento!H32+l_scientifico_ordinamento!S32+it_st_mecc_meccatronica_energia!B14+it_st_mecc_meccatronica_energia!H14+it_st_mecc_meccatronica_energia!R27+it_st_elettronica_elettrotecn!B16+it_st_elettronica_elettrotecn!H16+it_st_elettronica_elettrotecn!R34+l_scientifico_opzione_sa!B31+l_scientifico_opzione_sa!H31+l_scientifico_opzione_sa!S31</f>
        <v>1088</v>
      </c>
      <c r="L34" s="113">
        <f>l_scientifico_ordinamento!C32+l_scientifico_ordinamento!I32+l_scientifico_ordinamento!T32+it_st_mecc_meccatronica_energia!C14+it_st_mecc_meccatronica_energia!I14+it_st_mecc_meccatronica_energia!S27+it_st_elettronica_elettrotecn!C16+it_st_elettronica_elettrotecn!I16+it_st_elettronica_elettrotecn!S34+l_scientifico_opzione_sa!C31+l_scientifico_opzione_sa!I31+l_scientifico_opzione_sa!T31</f>
        <v>47</v>
      </c>
      <c r="M34" s="107">
        <f>l_scientifico_ordinamento!D32+l_scientifico_ordinamento!J32+l_scientifico_ordinamento!U32+it_st_mecc_meccatronica_energia!D14+it_st_mecc_meccatronica_energia!J14+it_st_mecc_meccatronica_energia!T27+it_st_elettronica_elettrotecn!D16+it_st_elettronica_elettrotecn!J16+it_st_elettronica_elettrotecn!T34+l_scientifico_opzione_sa!D31+l_scientifico_opzione_sa!J31+l_scientifico_opzione_sa!U31</f>
        <v>1079</v>
      </c>
      <c r="N34" s="107">
        <f>l_scientifico_ordinamento!E32+l_scientifico_ordinamento!K32+l_scientifico_ordinamento!V32+it_st_mecc_meccatronica_energia!E14+it_st_mecc_meccatronica_energia!K14+it_st_mecc_meccatronica_energia!U27+it_st_elettronica_elettrotecn!E16+it_st_elettronica_elettrotecn!K16+it_st_elettronica_elettrotecn!U34+l_scientifico_opzione_sa!E31+l_scientifico_opzione_sa!K31+l_scientifico_opzione_sa!V31</f>
        <v>45</v>
      </c>
      <c r="O34" s="98">
        <f t="shared" si="2"/>
        <v>9</v>
      </c>
      <c r="P34" s="98">
        <f t="shared" si="3"/>
        <v>2</v>
      </c>
      <c r="Q34" s="95"/>
    </row>
    <row r="35" spans="1:17" ht="14.25">
      <c r="A35" s="102" t="s">
        <v>190</v>
      </c>
      <c r="B35" s="109">
        <f>l_scientifico_ordinamento!B15+l_scientifico_ordinamento!H15+l_scientifico_ordinamento!S15+l_scientifico_opzione_sa!B14+l_scientifico_opzione_sa!H14+l_scientifico_opzione_sa!S14+it_se_amm_finanza_marketing!B10+it_se_amm_finanza_marketing!H10+it_se_amm_finanza_marketing!R35+it_se_amm_finanza_marketing!R56+it_se_amm_finanza_marketing!R70</f>
        <v>1055</v>
      </c>
      <c r="C35" s="109">
        <f>l_scientifico_ordinamento!C15+l_scientifico_ordinamento!I15+l_scientifico_ordinamento!T15+l_scientifico_opzione_sa!C14+l_scientifico_opzione_sa!I14+l_scientifico_opzione_sa!T14+it_se_amm_finanza_marketing!C10+it_se_amm_finanza_marketing!I10+it_se_amm_finanza_marketing!S35+it_se_amm_finanza_marketing!S56+it_se_amm_finanza_marketing!S70</f>
        <v>49</v>
      </c>
      <c r="D35" s="104">
        <f>l_scientifico_ordinamento!D15+l_scientifico_ordinamento!J15+l_scientifico_ordinamento!U15+l_scientifico_opzione_sa!D14+l_scientifico_opzione_sa!J14+l_scientifico_opzione_sa!U14+it_se_amm_finanza_marketing!D10+it_se_amm_finanza_marketing!J10+it_se_amm_finanza_marketing!T35+it_se_amm_finanza_marketing!T56+it_se_amm_finanza_marketing!T70</f>
        <v>1028</v>
      </c>
      <c r="E35" s="104">
        <f>l_scientifico_ordinamento!E15+l_scientifico_ordinamento!K15+l_scientifico_ordinamento!V15+l_scientifico_opzione_sa!E14+l_scientifico_opzione_sa!K14+l_scientifico_opzione_sa!V14+it_se_amm_finanza_marketing!E10+it_se_amm_finanza_marketing!K10+it_se_amm_finanza_marketing!U35+it_se_amm_finanza_marketing!U56+it_se_amm_finanza_marketing!U70</f>
        <v>48</v>
      </c>
      <c r="F35" s="100">
        <f aca="true" t="shared" si="7" ref="F35:F42">B35-D35</f>
        <v>27</v>
      </c>
      <c r="G35" s="100">
        <f aca="true" t="shared" si="8" ref="G35:G42">C35-E35</f>
        <v>1</v>
      </c>
      <c r="H35" s="95"/>
      <c r="I35" s="97" t="s">
        <v>274</v>
      </c>
      <c r="J35" s="97" t="s">
        <v>252</v>
      </c>
      <c r="K35" s="108">
        <f>l_scientifico_opzione_sa!B32+l_scientifico_opzione_sa!H32+l_scientifico_opzione_sa!S32+it_st_mecc_meccatronica_energia!B15+it_st_mecc_meccatronica_energia!H15+it_st_mecc_meccatronica_energia!R28</f>
        <v>709</v>
      </c>
      <c r="L35" s="108">
        <f>l_scientifico_opzione_sa!C32+l_scientifico_opzione_sa!I32+l_scientifico_opzione_sa!T32+it_st_mecc_meccatronica_energia!C15+it_st_mecc_meccatronica_energia!I15+it_st_mecc_meccatronica_energia!S28</f>
        <v>30</v>
      </c>
      <c r="M35" s="106">
        <f>l_scientifico_opzione_sa!D32+l_scientifico_opzione_sa!J32+l_scientifico_opzione_sa!U32+it_st_mecc_meccatronica_energia!D15+it_st_mecc_meccatronica_energia!J15+it_st_mecc_meccatronica_energia!T28</f>
        <v>622</v>
      </c>
      <c r="N35" s="105">
        <f>l_scientifico_opzione_sa!E32+l_scientifico_opzione_sa!K32+l_scientifico_opzione_sa!V32+it_st_mecc_meccatronica_energia!E15+it_st_mecc_meccatronica_energia!K15+it_st_mecc_meccatronica_energia!U28</f>
        <v>27</v>
      </c>
      <c r="O35" s="98">
        <f t="shared" si="2"/>
        <v>87</v>
      </c>
      <c r="P35" s="98">
        <f t="shared" si="3"/>
        <v>3</v>
      </c>
      <c r="Q35" s="95"/>
    </row>
    <row r="36" spans="1:17" ht="14.25">
      <c r="A36" s="102" t="s">
        <v>201</v>
      </c>
      <c r="B36" s="109">
        <f>l_artistico!B9+l_artistico!H9+l_artistico!R21+l_coreutico!B8+l_coreutico!H8+l_coreutico!S8+l_artistico!R28+l_artistico!R42</f>
        <v>955</v>
      </c>
      <c r="C36" s="109">
        <f>l_artistico!C9+l_artistico!I9+l_artistico!S21+l_coreutico!C8+l_coreutico!I8+l_coreutico!T8+l_artistico!S28+l_artistico!S42</f>
        <v>40</v>
      </c>
      <c r="D36" s="104">
        <f>l_artistico!D9+l_artistico!J9+l_artistico!T21+l_coreutico!D8+l_coreutico!J8+l_coreutico!U8+l_artistico!T28+l_artistico!T42</f>
        <v>902</v>
      </c>
      <c r="E36" s="104">
        <f>l_artistico!E9+l_artistico!K9+l_artistico!U21+l_coreutico!E8+l_coreutico!K8+l_coreutico!V8+l_artistico!U28+l_artistico!U42</f>
        <v>40</v>
      </c>
      <c r="F36" s="100">
        <f t="shared" si="7"/>
        <v>53</v>
      </c>
      <c r="G36" s="100">
        <f t="shared" si="8"/>
        <v>0</v>
      </c>
      <c r="H36" s="95"/>
      <c r="I36" s="97" t="s">
        <v>261</v>
      </c>
      <c r="J36" s="97" t="s">
        <v>238</v>
      </c>
      <c r="K36" s="108">
        <f>l_scientifico_ordinamento!B33+l_scientifico_ordinamento!H33+l_scientifico_ordinamento!S33+l_scientifico_opzione_sa!B33+l_scientifico_opzione_sa!H33+l_classico_ordinamento!B18+l_classico_ordinamento!H18+l_classico_ordinamento!S18+l_scientifico_opzione_sa!S33</f>
        <v>953</v>
      </c>
      <c r="L36" s="108">
        <f>l_scientifico_ordinamento!C33+l_scientifico_ordinamento!I33+l_scientifico_ordinamento!T33+l_scientifico_opzione_sa!C33+l_scientifico_opzione_sa!I33+l_classico_ordinamento!C18+l_classico_ordinamento!I18+l_classico_ordinamento!T18+l_scientifico_opzione_sa!T33</f>
        <v>44</v>
      </c>
      <c r="M36" s="106">
        <f>l_scientifico_ordinamento!D33+l_scientifico_ordinamento!J33+l_scientifico_ordinamento!U33+l_scientifico_opzione_sa!D33+l_scientifico_opzione_sa!J33+l_classico_ordinamento!D18+l_classico_ordinamento!J18+l_classico_ordinamento!U18+l_scientifico_opzione_sa!U33</f>
        <v>938</v>
      </c>
      <c r="N36" s="105">
        <f>l_scientifico_ordinamento!E33+l_scientifico_ordinamento!K33+l_scientifico_ordinamento!V33+l_scientifico_opzione_sa!E33+l_scientifico_opzione_sa!K33+l_classico_ordinamento!E18+l_classico_ordinamento!K18+l_classico_ordinamento!V18+l_scientifico_opzione_sa!V33</f>
        <v>45</v>
      </c>
      <c r="O36" s="98">
        <f t="shared" si="2"/>
        <v>15</v>
      </c>
      <c r="P36" s="98">
        <f t="shared" si="3"/>
        <v>-1</v>
      </c>
      <c r="Q36" s="95"/>
    </row>
    <row r="37" spans="1:17" ht="14.25">
      <c r="A37" s="102" t="s">
        <v>208</v>
      </c>
      <c r="B37" s="109">
        <f>l_scientifico_opzione_sa!B15+l_scientifico_opzione_sa!H15+l_scientifico_opzione_sa!S15+it_st_elettronica_elettrotecn!B11+it_st_elettronica_elettrotecn!H11+it_st_elettronica_elettrotecn!R24+it_st_informatica_telecomunicaz!B11+it_st_informatica_telecomunicaz!H11+it_st_informatica_telecomunicaz!R25+it_serale!R27+it_st_elettronica_elettrotecn!R38</f>
        <v>764</v>
      </c>
      <c r="C37" s="109">
        <f>l_scientifico_opzione_sa!C15+l_scientifico_opzione_sa!I15+l_scientifico_opzione_sa!T15+it_st_elettronica_elettrotecn!C11+it_st_elettronica_elettrotecn!I11+it_st_elettronica_elettrotecn!S24+it_st_informatica_telecomunicaz!C11+it_st_informatica_telecomunicaz!I11+it_st_informatica_telecomunicaz!S25+it_serale!S27+it_st_elettronica_elettrotecn!S38</f>
        <v>32</v>
      </c>
      <c r="D37" s="104">
        <f>l_scientifico_opzione_sa!D15+l_scientifico_opzione_sa!J15+l_scientifico_opzione_sa!U15+it_st_elettronica_elettrotecn!D11+it_st_elettronica_elettrotecn!J11+it_st_elettronica_elettrotecn!T24+it_st_informatica_telecomunicaz!D11+it_st_informatica_telecomunicaz!J11+it_st_informatica_telecomunicaz!T25+it_serale!T27+it_st_elettronica_elettrotecn!T38</f>
        <v>714</v>
      </c>
      <c r="E37" s="104">
        <f>l_scientifico_opzione_sa!E15+l_scientifico_opzione_sa!K15+l_scientifico_opzione_sa!V15+it_st_elettronica_elettrotecn!E11+it_st_elettronica_elettrotecn!K11+it_st_elettronica_elettrotecn!U24+it_st_informatica_telecomunicaz!E11+it_st_informatica_telecomunicaz!K11+it_st_informatica_telecomunicaz!U25+it_serale!U27+it_st_elettronica_elettrotecn!U38</f>
        <v>31</v>
      </c>
      <c r="F37" s="98">
        <f t="shared" si="7"/>
        <v>50</v>
      </c>
      <c r="G37" s="98">
        <f t="shared" si="8"/>
        <v>1</v>
      </c>
      <c r="H37" s="95"/>
      <c r="I37" s="97" t="s">
        <v>247</v>
      </c>
      <c r="J37" s="97" t="s">
        <v>231</v>
      </c>
      <c r="K37" s="108">
        <f>it_st_mecc_meccatronica_energia!B16+it_st_mecc_meccatronica_energia!H16+it_st_mecc_meccatronica_energia!R29+it_st_mecc_meccatronica_energia!R36+it_st_elettronica_elettrotecn!B17+it_st_elettronica_elettrotecn!H17+it_st_elettronica_elettrotecn!R35+it_st_informatica_telecomunicaz!B16+it_st_informatica_telecomunicaz!H16+it_st_informatica_telecomunicaz!R30+it_st_informatica_telecomunicaz!R37+it_serale!R20+it_serale!R32+ip_sia_manutenzione_ass_tecnica!B15+ip_sia_manutenzione_ass_tecnica!H15+ip_sia_manutenzione_ass_tecnica!R29+ip_ss_sss!B17+ip_ss_sss!H17+ip_ss_sss!R28+ip_serale!R31+it_st_elettronica_elettrotecn!R41</f>
        <v>897</v>
      </c>
      <c r="L37" s="108">
        <f>it_st_mecc_meccatronica_energia!C16+it_st_mecc_meccatronica_energia!I16+it_st_mecc_meccatronica_energia!S29+it_st_mecc_meccatronica_energia!S36+it_st_elettronica_elettrotecn!C17+it_st_elettronica_elettrotecn!I17+it_st_elettronica_elettrotecn!S35+it_st_informatica_telecomunicaz!C16+it_st_informatica_telecomunicaz!I16+it_st_informatica_telecomunicaz!S30+it_st_informatica_telecomunicaz!S37+it_serale!S20+it_serale!S32+ip_sia_manutenzione_ass_tecnica!C15+ip_sia_manutenzione_ass_tecnica!I15+ip_sia_manutenzione_ass_tecnica!S29+ip_ss_sss!C17+ip_ss_sss!I17+ip_ss_sss!S28+ip_serale!S31+it_st_elettronica_elettrotecn!S41</f>
        <v>38</v>
      </c>
      <c r="M37" s="106">
        <f>it_st_mecc_meccatronica_energia!D16+it_st_mecc_meccatronica_energia!J16+it_st_mecc_meccatronica_energia!T29+it_st_mecc_meccatronica_energia!T36+it_st_elettronica_elettrotecn!D17+it_st_elettronica_elettrotecn!J17+it_st_elettronica_elettrotecn!T35+it_st_informatica_telecomunicaz!D16+it_st_informatica_telecomunicaz!J16+it_st_informatica_telecomunicaz!T30+it_st_informatica_telecomunicaz!T37+it_serale!T20+it_serale!T32+ip_sia_manutenzione_ass_tecnica!D15+ip_sia_manutenzione_ass_tecnica!J15+ip_sia_manutenzione_ass_tecnica!T29+ip_ss_sss!D17+ip_ss_sss!J17+ip_ss_sss!T28</f>
        <v>857</v>
      </c>
      <c r="N37" s="106">
        <f>it_st_mecc_meccatronica_energia!E16+it_st_mecc_meccatronica_energia!K16+it_st_mecc_meccatronica_energia!U29+it_st_mecc_meccatronica_energia!U36+it_st_elettronica_elettrotecn!E17+it_st_elettronica_elettrotecn!K17+it_st_elettronica_elettrotecn!U35+it_st_informatica_telecomunicaz!E16+it_st_informatica_telecomunicaz!K16+it_st_informatica_telecomunicaz!U30+it_st_informatica_telecomunicaz!U37+it_serale!U20+it_serale!U32+ip_sia_manutenzione_ass_tecnica!E15+ip_sia_manutenzione_ass_tecnica!K15+ip_sia_manutenzione_ass_tecnica!U29+ip_ss_sss!E17+ip_ss_sss!K17+ip_ss_sss!U28</f>
        <v>38</v>
      </c>
      <c r="O37" s="98">
        <f t="shared" si="2"/>
        <v>40</v>
      </c>
      <c r="P37" s="98">
        <f t="shared" si="3"/>
        <v>0</v>
      </c>
      <c r="Q37" s="95"/>
    </row>
    <row r="38" spans="1:17" ht="14.25">
      <c r="A38" s="102" t="s">
        <v>214</v>
      </c>
      <c r="B38" s="109" t="e">
        <f>ip_sia_manutenzione_ass_tecnica!B11+ip_sia_manutenzione_ass_tecnica!H11+ip_sia_manutenzione_ass_tecnica!R24+ip_sia_produzioni_i_a!#REF!+ip_sia_produzioni_i_a!#REF!+ip_sia_produzioni_i_a!#REF!+ip_ss_o_o!B11+ip_ss_o_o!H11+ip_ss_o_o!R15+ip_ss_o_o!R18+ip_serale!R23</f>
        <v>#REF!</v>
      </c>
      <c r="C38" s="109" t="e">
        <f>ip_sia_manutenzione_ass_tecnica!C11+ip_sia_manutenzione_ass_tecnica!I11+ip_sia_manutenzione_ass_tecnica!S24+ip_sia_produzioni_i_a!#REF!+ip_sia_produzioni_i_a!#REF!+ip_sia_produzioni_i_a!#REF!+ip_ss_o_o!C11+ip_ss_o_o!I11+ip_ss_o_o!S15+ip_ss_o_o!S18+ip_serale!S23</f>
        <v>#REF!</v>
      </c>
      <c r="D38" s="104" t="e">
        <f>ip_sia_manutenzione_ass_tecnica!D11+ip_sia_manutenzione_ass_tecnica!J11+ip_sia_manutenzione_ass_tecnica!T24+ip_sia_produzioni_i_a!#REF!+ip_sia_produzioni_i_a!#REF!+ip_sia_produzioni_i_a!#REF!+ip_ss_o_o!D11+ip_ss_o_o!J11+ip_ss_o_o!T15+ip_ss_o_o!T18+ip_serale!T23</f>
        <v>#REF!</v>
      </c>
      <c r="E38" s="104" t="e">
        <f>ip_sia_manutenzione_ass_tecnica!E11+ip_sia_manutenzione_ass_tecnica!K11+ip_sia_manutenzione_ass_tecnica!U24+ip_sia_produzioni_i_a!#REF!+ip_sia_produzioni_i_a!#REF!+ip_sia_produzioni_i_a!#REF!+ip_ss_o_o!E11+ip_ss_o_o!K11+ip_ss_o_o!U15+ip_ss_o_o!U18+ip_serale!U23</f>
        <v>#REF!</v>
      </c>
      <c r="F38" s="98" t="e">
        <f t="shared" si="7"/>
        <v>#REF!</v>
      </c>
      <c r="G38" s="98" t="e">
        <f t="shared" si="8"/>
        <v>#REF!</v>
      </c>
      <c r="H38" s="95"/>
      <c r="I38" s="97" t="s">
        <v>269</v>
      </c>
      <c r="J38" s="97" t="s">
        <v>270</v>
      </c>
      <c r="K38" s="108">
        <f>l_scientifico_ordinamento!B34+l_scientifico_ordinamento!H34+l_scientifico_ordinamento!S34+l_scientifico_opzione_sa!B34+l_scientifico_opzione_sa!H34+l_linguistico!B24+l_linguistico!H24+l_linguistico!S24+it_se_amm_finanza_marketing!B22+it_se_amm_finanza_marketing!H22+it_se_amm_finanza_marketing!R47+l_scientifico_opzione_sa!S34</f>
        <v>1004</v>
      </c>
      <c r="L38" s="108">
        <f>l_scientifico_ordinamento!C34+l_scientifico_ordinamento!I34+l_scientifico_ordinamento!T34+l_scientifico_opzione_sa!C34+l_scientifico_opzione_sa!I34+l_linguistico!C24+l_linguistico!I24+l_linguistico!T24+it_se_amm_finanza_marketing!C22+it_se_amm_finanza_marketing!I22+it_se_amm_finanza_marketing!S47+l_scientifico_opzione_sa!T34</f>
        <v>44</v>
      </c>
      <c r="M38" s="106">
        <f>l_scientifico_ordinamento!D34+l_scientifico_ordinamento!J34+l_scientifico_ordinamento!U34+l_scientifico_opzione_sa!D34+l_scientifico_opzione_sa!J34+l_linguistico!D24+l_linguistico!J24+l_linguistico!U24+it_se_amm_finanza_marketing!D22+it_se_amm_finanza_marketing!J22+it_se_amm_finanza_marketing!T47+l_scientifico_opzione_sa!U34</f>
        <v>951</v>
      </c>
      <c r="N38" s="105">
        <f>l_scientifico_ordinamento!E34+l_scientifico_ordinamento!K34+l_scientifico_ordinamento!V34+l_scientifico_opzione_sa!E34+l_scientifico_opzione_sa!K34+l_linguistico!E24+l_linguistico!K24+l_linguistico!V24+it_se_amm_finanza_marketing!E22+it_se_amm_finanza_marketing!K22+it_se_amm_finanza_marketing!U47+l_scientifico_opzione_sa!V34</f>
        <v>43</v>
      </c>
      <c r="O38" s="98">
        <f t="shared" si="2"/>
        <v>53</v>
      </c>
      <c r="P38" s="98">
        <f t="shared" si="3"/>
        <v>1</v>
      </c>
      <c r="Q38" s="95"/>
    </row>
    <row r="39" spans="1:17" ht="14.25">
      <c r="A39" s="102" t="s">
        <v>202</v>
      </c>
      <c r="B39" s="109">
        <f>l_artistico!B10+l_artistico!H10+l_artistico!R18+l_artistico!R22+l_artistico_serale!B9+l_artistico_serale!H9+l_artistico_serale!R15+l_artistico!R29+l_artistico!R34+l_artistico!R39</f>
        <v>710</v>
      </c>
      <c r="C39" s="109">
        <f>l_artistico!C10+l_artistico!I10+l_artistico!S18+l_artistico!S22+l_artistico_serale!C9+l_artistico_serale!I9+l_artistico_serale!S15+l_artistico!S29+l_artistico!S34+l_artistico!S39</f>
        <v>30</v>
      </c>
      <c r="D39" s="104">
        <f>l_artistico!D10+l_artistico!J10+l_artistico!T18+l_artistico!T22+l_artistico_serale!D9+l_artistico_serale!J9+l_artistico_serale!T15+l_artistico!T29+l_artistico!T34+l_artistico!T39</f>
        <v>664</v>
      </c>
      <c r="E39" s="104">
        <f>l_artistico!E10+l_artistico!K10+l_artistico!U18+l_artistico!U22+l_artistico_serale!E9+l_artistico_serale!K9+l_artistico_serale!U15+l_artistico!U29+l_artistico!U34+l_artistico!U39</f>
        <v>28</v>
      </c>
      <c r="F39" s="98">
        <f t="shared" si="7"/>
        <v>46</v>
      </c>
      <c r="G39" s="98">
        <f t="shared" si="8"/>
        <v>2</v>
      </c>
      <c r="H39" s="95"/>
      <c r="I39" s="97" t="s">
        <v>273</v>
      </c>
      <c r="J39" s="97" t="s">
        <v>242</v>
      </c>
      <c r="K39" s="108">
        <f>it_st_mecc_meccatronica_energia!B17+it_st_mecc_meccatronica_energia!H17+it_st_mecc_meccatronica_energia!R30+it_st_mecc_meccatronica_energia!R37+it_st_elettronica_elettrotecn!B18+it_st_elettronica_elettrotecn!H18+it_st_elettronica_elettrotecn!R28+it_st_elettronica_elettrotecn!R42+it_st_informatica_telecomunicaz!B17+it_st_informatica_telecomunicaz!H17+it_st_informatica_telecomunicaz!R31+it_st_informatica_telecomunicaz!R38+it_st_chim_materiali_biotecnol!B12+it_st_chim_materiali_biotecnol!H12+it_st_chim_materiali_biotecnol!R27+it_serale!B14+it_serale!H14+it_serale!R21+it_serale!R29+it_serale!R33</f>
        <v>1381</v>
      </c>
      <c r="L39" s="108">
        <f>it_st_mecc_meccatronica_energia!C17+it_st_mecc_meccatronica_energia!I17+it_st_mecc_meccatronica_energia!S30+it_st_mecc_meccatronica_energia!S37+it_st_elettronica_elettrotecn!C18+it_st_elettronica_elettrotecn!I18+it_st_elettronica_elettrotecn!S28+it_st_elettronica_elettrotecn!S42+it_st_informatica_telecomunicaz!C17+it_st_informatica_telecomunicaz!I17+it_st_informatica_telecomunicaz!S31+it_st_informatica_telecomunicaz!S38+it_st_chim_materiali_biotecnol!C12+it_st_chim_materiali_biotecnol!I12+it_st_chim_materiali_biotecnol!S27+it_serale!C14+it_serale!I14+it_serale!S21+it_serale!S29+it_serale!S33</f>
        <v>64</v>
      </c>
      <c r="M39" s="106">
        <f>it_st_mecc_meccatronica_energia!D17+it_st_mecc_meccatronica_energia!J17+it_st_mecc_meccatronica_energia!T30+it_st_mecc_meccatronica_energia!T37+it_st_elettronica_elettrotecn!D18+it_st_elettronica_elettrotecn!J18+it_st_elettronica_elettrotecn!T28+it_st_elettronica_elettrotecn!T42+it_st_informatica_telecomunicaz!D17+it_st_informatica_telecomunicaz!J17+it_st_informatica_telecomunicaz!T31+it_st_informatica_telecomunicaz!T38+it_st_chim_materiali_biotecnol!D12+it_st_chim_materiali_biotecnol!J12+it_st_chim_materiali_biotecnol!T27+it_serale!D14+it_serale!J14+it_serale!T21+it_serale!T29+it_serale!T33</f>
        <v>1373</v>
      </c>
      <c r="N39" s="105">
        <f>it_st_mecc_meccatronica_energia!E17+it_st_mecc_meccatronica_energia!K17+it_st_mecc_meccatronica_energia!U30+it_st_mecc_meccatronica_energia!U37+it_st_elettronica_elettrotecn!E18+it_st_elettronica_elettrotecn!K18+it_st_elettronica_elettrotecn!U28+it_st_elettronica_elettrotecn!U42+it_st_informatica_telecomunicaz!E17+it_st_informatica_telecomunicaz!K17+it_st_informatica_telecomunicaz!U31+it_st_informatica_telecomunicaz!U38+it_st_chim_materiali_biotecnol!E12+it_st_chim_materiali_biotecnol!K12+it_st_chim_materiali_biotecnol!U27+it_serale!E14+it_serale!K14+it_serale!U21+it_serale!U29+it_serale!U33</f>
        <v>62</v>
      </c>
      <c r="O39" s="98">
        <f t="shared" si="2"/>
        <v>8</v>
      </c>
      <c r="P39" s="98">
        <f t="shared" si="3"/>
        <v>2</v>
      </c>
      <c r="Q39" s="95"/>
    </row>
    <row r="40" spans="1:17" ht="14.25">
      <c r="A40" s="102" t="s">
        <v>199</v>
      </c>
      <c r="B40" s="109">
        <f>l_linguistico!B12+l_linguistico!H12+l_linguistico!S12+l_anomali!B9+l_anomali!H9+l_anomali!S9+l_scienze_umane!B10+l_scienze_umane!H10+l_scienze_umane!S10+l_scienze_umane_opzione_es!B9+l_scienze_umane_opzione_es!H9+l_scienze_umane_opzione_es!S9+l_scienze_umane_serale!B8+l_scienze_umane_serale!H8+l_scienze_umane_serale!S8</f>
        <v>1628</v>
      </c>
      <c r="C40" s="109">
        <f>l_linguistico!C12+l_linguistico!I12+l_linguistico!T12+l_anomali!C9+l_anomali!I9+l_anomali!T9+l_scienze_umane!C10+l_scienze_umane!I10+l_scienze_umane!T10+l_scienze_umane_opzione_es!C9+l_scienze_umane_opzione_es!I9+l_scienze_umane_opzione_es!T9+l_scienze_umane_serale!C8+l_scienze_umane_serale!I8+l_scienze_umane_serale!T8</f>
        <v>66</v>
      </c>
      <c r="D40" s="104">
        <f>l_linguistico!D12+l_linguistico!J12+l_linguistico!U12+l_anomali!D9+l_anomali!J9+l_anomali!U9+l_scienze_umane!D10+l_scienze_umane!J10+l_scienze_umane!U10+l_scienze_umane_opzione_es!D9+l_scienze_umane_opzione_es!J9+l_scienze_umane_opzione_es!U9+l_scienze_umane_serale!D8+l_scienze_umane_serale!J8+l_scienze_umane_serale!U8</f>
        <v>1639</v>
      </c>
      <c r="E40" s="104">
        <f>l_linguistico!E12+l_linguistico!K12+l_linguistico!V12+l_anomali!E9+l_anomali!K9+l_anomali!V9+l_scienze_umane!E10+l_scienze_umane!K10+l_scienze_umane!V10+l_scienze_umane_opzione_es!E9+l_scienze_umane_opzione_es!K9+l_scienze_umane_opzione_es!V9+l_scienze_umane_serale!E8+l_scienze_umane_serale!K8+l_scienze_umane_serale!V8</f>
        <v>68</v>
      </c>
      <c r="F40" s="98">
        <f t="shared" si="7"/>
        <v>-11</v>
      </c>
      <c r="G40" s="98">
        <f t="shared" si="8"/>
        <v>-2</v>
      </c>
      <c r="H40" s="95"/>
      <c r="I40" s="97" t="s">
        <v>262</v>
      </c>
      <c r="J40" s="97" t="s">
        <v>229</v>
      </c>
      <c r="K40" s="108">
        <f>l_classico_ordinamento!B19+l_classico_ordinamento!H19+l_classico_ordinamento!S19+l_linguistico!B25+l_linguistico!H25+l_linguistico!S25+l_scienze_umane!B17+l_scienze_umane!H17+l_scienze_umane!S17+l_scienze_umane_opzione_es!B16+l_scienze_umane_opzione_es!H16+l_scienze_umane_opzione_es!S16</f>
        <v>1446</v>
      </c>
      <c r="L40" s="108">
        <f>l_classico_ordinamento!C19+l_classico_ordinamento!I19+l_classico_ordinamento!T19+l_linguistico!C25+l_linguistico!I25+l_linguistico!T25+l_scienze_umane!C17+l_scienze_umane!I17+l_scienze_umane!T17+l_scienze_umane_opzione_es!C16+l_scienze_umane_opzione_es!I16+l_scienze_umane_opzione_es!T16</f>
        <v>63</v>
      </c>
      <c r="M40" s="106">
        <f>l_classico_ordinamento!D19+l_classico_ordinamento!J19+l_classico_ordinamento!U19+l_linguistico!D25+l_linguistico!J25+l_linguistico!U25+l_scienze_umane!D17+l_scienze_umane!J17+l_scienze_umane!U17+l_scienze_umane_opzione_es!D16+l_scienze_umane_opzione_es!J16+l_scienze_umane_opzione_es!U16</f>
        <v>1491</v>
      </c>
      <c r="N40" s="105">
        <f>l_classico_ordinamento!E19+l_classico_ordinamento!K19+l_classico_ordinamento!V19+l_linguistico!E25+l_linguistico!K25+l_linguistico!V25+l_scienze_umane!E17+l_scienze_umane!K17+l_scienze_umane!V17+l_scienze_umane_opzione_es!E16+l_scienze_umane_opzione_es!K16+l_scienze_umane_opzione_es!V16</f>
        <v>63</v>
      </c>
      <c r="O40" s="100">
        <f t="shared" si="2"/>
        <v>-45</v>
      </c>
      <c r="P40" s="100">
        <f t="shared" si="3"/>
        <v>0</v>
      </c>
      <c r="Q40" s="95"/>
    </row>
    <row r="41" spans="1:17" ht="14.25">
      <c r="A41" s="102" t="s">
        <v>420</v>
      </c>
      <c r="B41" s="109">
        <f>it_se_amm_finanza_marketing!B11+it_se_amm_finanza_marketing!H11+it_se_amm_finanza_marketing!R36+it_se_amm_finanza_marketing!R57+it_se_amm_finanza_marketing!R71+it_serale!R47+it_serale!B12+it_serale!H12</f>
        <v>781</v>
      </c>
      <c r="C41" s="109">
        <f>it_se_amm_finanza_marketing!C11+it_se_amm_finanza_marketing!I11+it_se_amm_finanza_marketing!S36+it_se_amm_finanza_marketing!S57+it_se_amm_finanza_marketing!S71+it_serale!S47+it_serale!C12+it_serale!I12</f>
        <v>36</v>
      </c>
      <c r="D41" s="104">
        <f>it_se_amm_finanza_marketing!D11+it_se_amm_finanza_marketing!J11+it_se_amm_finanza_marketing!T36+it_se_amm_finanza_marketing!T57+it_se_amm_finanza_marketing!T71+it_serale!T47+it_serale!D12+it_serale!J12</f>
        <v>793</v>
      </c>
      <c r="E41" s="104">
        <f>it_se_amm_finanza_marketing!E11+it_se_amm_finanza_marketing!K11+it_se_amm_finanza_marketing!U36+it_se_amm_finanza_marketing!U57+it_se_amm_finanza_marketing!U71+it_serale!U47+it_serale!E12+it_serale!K12</f>
        <v>35</v>
      </c>
      <c r="F41" s="98">
        <f t="shared" si="7"/>
        <v>-12</v>
      </c>
      <c r="G41" s="98">
        <f t="shared" si="8"/>
        <v>1</v>
      </c>
      <c r="H41" s="95"/>
      <c r="I41" s="97" t="s">
        <v>382</v>
      </c>
      <c r="J41" s="97" t="s">
        <v>229</v>
      </c>
      <c r="K41" s="108">
        <f>ip_ss_sss!B18+ip_ss_sss!H18+ip_ss_sss!R29+ip_sia_manutenzione_ass_tecnica!B16+ip_sia_manutenzione_ass_tecnica!H16+ip_sia_manutenzione_ass_tecnica!R30+it_se_turismo!B21+it_se_turismo!H21+it_se_turismo!R40+it_st_chim_materiali_biotecnol!B13+it_st_chim_materiali_biotecnol!H13+it_st_chim_materiali_biotecnol!R19+it_st_mecc_meccatronica_energia!B18+it_st_mecc_meccatronica_energia!H18+it_st_mecc_meccatronica_energia!R31+l_scientifico_opzione_sa!S35</f>
        <v>795</v>
      </c>
      <c r="L41" s="108">
        <f>ip_ss_sss!C18+ip_ss_sss!I18+ip_ss_sss!S29+ip_sia_manutenzione_ass_tecnica!C16+ip_sia_manutenzione_ass_tecnica!I16+ip_sia_manutenzione_ass_tecnica!S30+it_se_turismo!C21+it_se_turismo!I21+it_se_turismo!S40+it_st_chim_materiali_biotecnol!C13+it_st_chim_materiali_biotecnol!I13+it_st_chim_materiali_biotecnol!S19+it_st_mecc_meccatronica_energia!C18+it_st_mecc_meccatronica_energia!I18+it_st_mecc_meccatronica_energia!S31+l_scientifico_opzione_sa!T35</f>
        <v>32</v>
      </c>
      <c r="M41" s="373">
        <f>ip_ss_sss!D18+ip_ss_sss!J18+ip_ss_sss!T29+ip_sia_manutenzione_ass_tecnica!D16+ip_sia_manutenzione_ass_tecnica!J16+ip_sia_manutenzione_ass_tecnica!T30+it_se_turismo!D21+it_se_turismo!J21+it_se_turismo!T40+it_st_chim_materiali_biotecnol!D13+it_st_chim_materiali_biotecnol!J13+it_st_chim_materiali_biotecnol!T19+it_st_mecc_meccatronica_energia!D18+it_st_mecc_meccatronica_energia!J18+it_st_mecc_meccatronica_energia!T31+l_scientifico_opzione_sa!U35+it_se_amm_finanza_marketing!D23+it_se_amm_finanza_marketing!J23+it_st_costr_ambiente_territorio!T29</f>
        <v>804</v>
      </c>
      <c r="N41" s="373">
        <f>ip_ss_sss!E18+ip_ss_sss!K18+ip_ss_sss!U29+ip_sia_manutenzione_ass_tecnica!E16+ip_sia_manutenzione_ass_tecnica!K16+ip_sia_manutenzione_ass_tecnica!U30+it_se_turismo!E21+it_se_turismo!K21+it_se_turismo!U40+it_st_chim_materiali_biotecnol!E13+it_st_chim_materiali_biotecnol!K13+it_st_chim_materiali_biotecnol!U19+it_st_mecc_meccatronica_energia!E18+it_st_mecc_meccatronica_energia!K18+it_st_mecc_meccatronica_energia!U31+l_scientifico_opzione_sa!V35+it_se_amm_finanza_marketing!E23+it_se_amm_finanza_marketing!K23+it_st_costr_ambiente_territorio!U29</f>
        <v>34</v>
      </c>
      <c r="O41" s="108">
        <f>l_scientifico_opzione_sa!F35+l_scientifico_opzione_sa!L35+l_scientifico_opzione_sa!W35+it_st_mecc_meccatronica_energia!F18+it_st_mecc_meccatronica_energia!L18+it_st_mecc_meccatronica_energia!V31+it_st_chim_materiali_biotecnol!F13+it_st_chim_materiali_biotecnol!L13+it_st_chim_materiali_biotecnol!V19+it_st_costr_ambiente_territorio!V29+it_se_amm_finanza_marketing!F23+it_se_amm_finanza_marketing!L23+it_se_turismo!F21+it_se_turismo!L21+ip_sia_manutenzione_ass_tecnica!F16+ip_sia_manutenzione_ass_tecnica!L16+ip_sia_manutenzione_ass_tecnica!V30+it_se_turismo!V40+ip_ss_sss!F19+ip_ss_sss!L19+ip_ss_sss!V29</f>
        <v>3</v>
      </c>
      <c r="P41" s="108">
        <f>l_scientifico_opzione_sa!G35+l_scientifico_opzione_sa!M35+l_scientifico_opzione_sa!X35+it_st_mecc_meccatronica_energia!G18+it_st_mecc_meccatronica_energia!M18+it_st_mecc_meccatronica_energia!W31+it_st_chim_materiali_biotecnol!G13+it_st_chim_materiali_biotecnol!M13+it_st_chim_materiali_biotecnol!W19+it_st_costr_ambiente_territorio!W29+it_se_amm_finanza_marketing!G23+it_se_amm_finanza_marketing!M23+it_se_turismo!G21+it_se_turismo!M21+ip_sia_manutenzione_ass_tecnica!G16+ip_sia_manutenzione_ass_tecnica!M16+ip_sia_manutenzione_ass_tecnica!W30+it_se_turismo!W40+ip_ss_sss!G19+ip_ss_sss!M19+ip_ss_sss!W29</f>
        <v>-1</v>
      </c>
      <c r="Q41" s="95"/>
    </row>
    <row r="42" spans="1:17" ht="14.25">
      <c r="A42" s="102" t="s">
        <v>218</v>
      </c>
      <c r="B42" s="109">
        <f>l_linguistico!B13+l_linguistico!H13+l_linguistico!S13+l_scienze_umane_opzione_es!B10+l_scienze_umane_opzione_es!H10+l_scienze_umane_opzione_es!S10+it_st_chim_materiali_biotecnol!B9+it_st_chim_materiali_biotecnol!H9+it_st_chim_materiali_biotecnol!R25+it_serale!R39+it_st_chim_materiali_biotecnol!R22</f>
        <v>1139</v>
      </c>
      <c r="C42" s="109">
        <f>l_linguistico!C13+l_linguistico!I13+l_linguistico!T13+l_scienze_umane_opzione_es!C10+l_scienze_umane_opzione_es!I10+l_scienze_umane_opzione_es!T10+it_st_chim_materiali_biotecnol!C9+it_st_chim_materiali_biotecnol!I9+it_st_chim_materiali_biotecnol!S25+it_serale!S39+it_st_chim_materiali_biotecnol!S22</f>
        <v>46</v>
      </c>
      <c r="D42" s="104">
        <f>l_linguistico!D13+l_linguistico!J13+l_linguistico!U13+l_scienze_umane_opzione_es!D10+l_scienze_umane_opzione_es!J10+l_scienze_umane_opzione_es!U10+it_st_chim_materiali_biotecnol!D9+it_st_chim_materiali_biotecnol!J9+it_st_chim_materiali_biotecnol!T25+it_serale!T39+it_st_chim_materiali_biotecnol!T22</f>
        <v>1160</v>
      </c>
      <c r="E42" s="104">
        <f>l_linguistico!E13+l_linguistico!K13+l_linguistico!V13+l_scienze_umane_opzione_es!E10+l_scienze_umane_opzione_es!K10+l_scienze_umane_opzione_es!V10+it_st_chim_materiali_biotecnol!E9+it_st_chim_materiali_biotecnol!K9+it_st_chim_materiali_biotecnol!U25+it_serale!U39+it_st_chim_materiali_biotecnol!U22</f>
        <v>49</v>
      </c>
      <c r="F42" s="98">
        <f t="shared" si="7"/>
        <v>-21</v>
      </c>
      <c r="G42" s="98">
        <f t="shared" si="8"/>
        <v>-3</v>
      </c>
      <c r="H42" s="95"/>
      <c r="I42" s="97" t="s">
        <v>248</v>
      </c>
      <c r="J42" s="97" t="s">
        <v>229</v>
      </c>
      <c r="K42" s="108">
        <f>ip_ss_enogas_albergh!B13+ip_ss_enogas_albergh!H13+ip_ss_enogas_albergh!R24+ip_ss_enogas_albergh!R32+ip_ss_enogas_albergh!R40+ip_ss_sasr!B9+ip_ss_sasr!H9+ip_ss_sasr!R17+it_agraria!B9+it_agraria!H9+it_agraria!R18</f>
        <v>1371</v>
      </c>
      <c r="L42" s="108">
        <f>ip_ss_enogas_albergh!C13+ip_ss_enogas_albergh!I13+ip_ss_enogas_albergh!S24+ip_ss_enogas_albergh!S32+ip_ss_enogas_albergh!S40+ip_ss_sasr!C9+ip_ss_sasr!I9+ip_ss_sasr!S17+it_agraria!C9+it_agraria!I9+it_agraria!S18</f>
        <v>61</v>
      </c>
      <c r="M42" s="106">
        <f>ip_ss_enogas_albergh!D13+ip_ss_enogas_albergh!J13+ip_ss_enogas_albergh!T24+ip_ss_enogas_albergh!T32+ip_ss_enogas_albergh!T40+ip_ss_sasr!D9+ip_ss_sasr!J9+ip_ss_sasr!T17+it_agraria!D9+it_agraria!J9</f>
        <v>1251</v>
      </c>
      <c r="N42" s="105">
        <f>ip_ss_enogas_albergh!E13+ip_ss_enogas_albergh!K13+ip_ss_enogas_albergh!U24+ip_ss_enogas_albergh!U32+ip_ss_enogas_albergh!U40+ip_ss_sasr!E9+ip_ss_sasr!K9+ip_ss_sasr!U17+it_agraria!E9+it_agraria!K9</f>
        <v>53</v>
      </c>
      <c r="O42" s="100">
        <f t="shared" si="2"/>
        <v>120</v>
      </c>
      <c r="P42" s="100">
        <f t="shared" si="3"/>
        <v>8</v>
      </c>
      <c r="Q42" s="95"/>
    </row>
    <row r="43" spans="1:17" ht="14.25">
      <c r="A43" s="102" t="s">
        <v>419</v>
      </c>
      <c r="B43" s="109">
        <f>it_se_amm_finanza_marketing!B12+it_se_amm_finanza_marketing!H12+it_se_amm_finanza_marketing!R37+it_st_costr_ambiente_territorio!B9+it_st_costr_ambiente_territorio!H9+it_st_costr_ambiente_territorio!R23+it_se_amm_finanza_marketing!R58+it_se_turismo!B12+it_se_turismo!H12+it_se_turismo!R32+ip_ss_servizi_commerciali!B12+ip_ss_servizi_commerciali!H12+ip_ss_servizi_commerciali!R31+ip_ss_sss!B11+ip_ss_sss!H11+ip_ss_sss!R27+it_serale!R44+ip_serale!B11+ip_serale!H11</f>
        <v>1215</v>
      </c>
      <c r="C43" s="109">
        <f>it_se_amm_finanza_marketing!C12+it_se_amm_finanza_marketing!I12+it_se_amm_finanza_marketing!S37+it_st_costr_ambiente_territorio!C9+it_st_costr_ambiente_territorio!I9+it_st_costr_ambiente_territorio!S23+it_se_amm_finanza_marketing!S58+it_se_turismo!C12+it_se_turismo!I12+it_se_turismo!S32+ip_ss_servizi_commerciali!C12+ip_ss_servizi_commerciali!I12+ip_ss_servizi_commerciali!S31+ip_ss_sss!C11+ip_ss_sss!I11+ip_ss_sss!S27+it_serale!S44+ip_serale!C11+ip_serale!I11</f>
        <v>58</v>
      </c>
      <c r="D43" s="104">
        <f>it_se_amm_finanza_marketing!D12+it_se_amm_finanza_marketing!J12+it_se_amm_finanza_marketing!T37+it_st_costr_ambiente_territorio!D9+it_st_costr_ambiente_territorio!J9+it_st_costr_ambiente_territorio!T23+it_se_amm_finanza_marketing!T58+it_se_turismo!D12+it_se_turismo!J12+it_se_turismo!T32+ip_ss_servizi_commerciali!D12+ip_ss_servizi_commerciali!J12+ip_ss_servizi_commerciali!T31+ip_ss_sss!D11+ip_ss_sss!J11+ip_ss_sss!T27+it_serale!T44+ip_serale!D11+ip_serale!J11</f>
        <v>1187</v>
      </c>
      <c r="E43" s="104">
        <f>it_se_amm_finanza_marketing!E12+it_se_amm_finanza_marketing!K12+it_se_amm_finanza_marketing!U37+it_st_costr_ambiente_territorio!E9+it_st_costr_ambiente_territorio!K9+it_st_costr_ambiente_territorio!U23+it_se_amm_finanza_marketing!U58+it_se_turismo!E12+it_se_turismo!K12+it_se_turismo!U32+ip_ss_servizi_commerciali!E12+ip_ss_servizi_commerciali!K12+ip_ss_servizi_commerciali!U31+ip_ss_sss!E11+ip_ss_sss!K11+ip_ss_sss!U27+it_serale!U44+ip_serale!E11+ip_serale!K11</f>
        <v>55</v>
      </c>
      <c r="F43" s="98">
        <f aca="true" t="shared" si="9" ref="F43:G50">B43-D43</f>
        <v>28</v>
      </c>
      <c r="G43" s="98">
        <f t="shared" si="9"/>
        <v>3</v>
      </c>
      <c r="H43" s="95"/>
      <c r="I43" s="97" t="s">
        <v>251</v>
      </c>
      <c r="J43" s="97" t="s">
        <v>252</v>
      </c>
      <c r="K43" s="108">
        <f>it_se_turismo!B22+it_se_turismo!H22+it_se_turismo!R41+it_se_amm_finanza_marketing!B24+it_se_amm_finanza_marketing!H24+it_se_amm_finanza_marketing!R48+it_se_amm_finanza_marketing!R63+ip_ss_servizi_commerciali!B21+ip_ss_servizi_commerciali!H21+ip_ss_servizi_commerciali!R40+ip_ss_sss!B19+ip_ss_sss!H19</f>
        <v>718</v>
      </c>
      <c r="L43" s="108">
        <f>it_se_turismo!C22+it_se_turismo!I22+it_se_turismo!S41+it_se_amm_finanza_marketing!C24+it_se_amm_finanza_marketing!I24+it_se_amm_finanza_marketing!S48+it_se_amm_finanza_marketing!S63+ip_ss_servizi_commerciali!C21+ip_ss_servizi_commerciali!I21+ip_ss_servizi_commerciali!S40+ip_ss_sss!C19+ip_ss_sss!I19</f>
        <v>36</v>
      </c>
      <c r="M43" s="106">
        <f>it_se_turismo!D22+it_se_turismo!J22+it_se_turismo!T41+it_se_amm_finanza_marketing!D24+it_se_amm_finanza_marketing!J24+it_se_amm_finanza_marketing!T48+it_se_amm_finanza_marketing!T63+ip_ss_servizi_commerciali!D21+ip_ss_servizi_commerciali!J21+ip_ss_servizi_commerciali!T40</f>
        <v>748</v>
      </c>
      <c r="N43" s="105">
        <f>it_se_turismo!E22+it_se_turismo!K22+it_se_turismo!U41+it_se_amm_finanza_marketing!E24+it_se_amm_finanza_marketing!K24+it_se_amm_finanza_marketing!U48+it_se_amm_finanza_marketing!U63+ip_ss_servizi_commerciali!E21+ip_ss_servizi_commerciali!K21+ip_ss_servizi_commerciali!U40</f>
        <v>36</v>
      </c>
      <c r="O43" s="100">
        <f t="shared" si="2"/>
        <v>-30</v>
      </c>
      <c r="P43" s="100">
        <f t="shared" si="3"/>
        <v>0</v>
      </c>
      <c r="Q43" s="95"/>
    </row>
    <row r="44" spans="1:17" ht="14.25">
      <c r="A44" s="102" t="s">
        <v>205</v>
      </c>
      <c r="B44" s="109">
        <f>it_se_amm_finanza_marketing!B13+it_se_amm_finanza_marketing!H13+it_se_amm_finanza_marketing!R38+it_se_amm_finanza_marketing!R72+it_serale!B13+it_serale!H13+it_serale!R48+it_se_amm_finanza_marketing!R59</f>
        <v>954</v>
      </c>
      <c r="C44" s="109">
        <f>it_se_amm_finanza_marketing!C13+it_se_amm_finanza_marketing!I13+it_se_amm_finanza_marketing!S38+it_se_amm_finanza_marketing!S72+it_serale!C13+it_serale!I13+it_serale!S48+it_se_amm_finanza_marketing!S59</f>
        <v>40</v>
      </c>
      <c r="D44" s="104">
        <f>it_se_amm_finanza_marketing!D13+it_se_amm_finanza_marketing!J13+it_se_amm_finanza_marketing!T38+it_se_amm_finanza_marketing!T72+it_serale!D13+it_serale!J13+it_serale!T48+it_se_amm_finanza_marketing!T59</f>
        <v>946</v>
      </c>
      <c r="E44" s="104">
        <f>it_se_amm_finanza_marketing!E13+it_se_amm_finanza_marketing!K13+it_se_amm_finanza_marketing!U38+it_se_amm_finanza_marketing!U72+it_serale!E13+it_serale!K13+it_serale!U48+it_se_amm_finanza_marketing!U59</f>
        <v>39</v>
      </c>
      <c r="F44" s="98">
        <f t="shared" si="9"/>
        <v>8</v>
      </c>
      <c r="G44" s="98">
        <f t="shared" si="9"/>
        <v>1</v>
      </c>
      <c r="H44" s="95"/>
      <c r="I44" s="97" t="s">
        <v>263</v>
      </c>
      <c r="J44" s="97" t="s">
        <v>241</v>
      </c>
      <c r="K44" s="113">
        <f>l_scientifico_ordinamento!B35+l_scientifico_ordinamento!H35+l_scientifico_ordinamento!S35+l_scientifico_opzione_sa!B36+l_scientifico_opzione_sa!H36+l_scientifico_opzione_sa!S36+l_classico_ordinamento!B20+l_classico_ordinamento!H20+l_classico_ordinamento!S20+l_scienze_umane!B18+l_scienze_umane!H18+l_scienze_umane!S18</f>
        <v>725</v>
      </c>
      <c r="L44" s="113">
        <f>l_scientifico_ordinamento!C35+l_scientifico_ordinamento!I35+l_scientifico_ordinamento!T35+l_scientifico_opzione_sa!C36+l_scientifico_opzione_sa!I36+l_scientifico_opzione_sa!T36+l_classico_ordinamento!C20+l_classico_ordinamento!I20+l_classico_ordinamento!T20+l_scienze_umane!C18+l_scienze_umane!I18+l_scienze_umane!T18</f>
        <v>35</v>
      </c>
      <c r="M44" s="106">
        <f>l_scientifico_ordinamento!D35+l_scientifico_ordinamento!J35+l_scientifico_ordinamento!U35+l_scientifico_opzione_sa!D36+l_scientifico_opzione_sa!J36+l_scientifico_opzione_sa!U36+l_classico_ordinamento!D20+l_classico_ordinamento!J20+l_classico_ordinamento!U20+l_scienze_umane!D18+l_scienze_umane!J18+l_scienze_umane!U18</f>
        <v>744</v>
      </c>
      <c r="N44" s="105">
        <f>l_scientifico_ordinamento!E35+l_scientifico_ordinamento!K35+l_scientifico_ordinamento!V35+l_scientifico_opzione_sa!E36+l_scientifico_opzione_sa!K36+l_scientifico_opzione_sa!V36+l_classico_ordinamento!E20+l_classico_ordinamento!K20+l_classico_ordinamento!V20+l_scienze_umane!E18+l_scienze_umane!K18+l_scienze_umane!V18</f>
        <v>35</v>
      </c>
      <c r="O44" s="100">
        <f t="shared" si="2"/>
        <v>-19</v>
      </c>
      <c r="P44" s="100">
        <f t="shared" si="3"/>
        <v>0</v>
      </c>
      <c r="Q44" s="95"/>
    </row>
    <row r="45" spans="1:17" ht="14.25">
      <c r="A45" s="102" t="s">
        <v>195</v>
      </c>
      <c r="B45" s="109">
        <f>l_scientifico_ordinamento!B16+l_scientifico_ordinamento!H16+l_scientifico_ordinamento!S16+l_scientifico_opzione_sa!B17+l_scientifico_opzione_sa!H17+l_scientifico_opzione_sa!S17+l_anomali!B15+l_anomali!H15+l_anomali!S15+l_linguistico!B14+l_linguistico!H14+l_linguistico!S14</f>
        <v>651</v>
      </c>
      <c r="C45" s="109">
        <f>l_scientifico_ordinamento!C16+l_scientifico_ordinamento!I16+l_scientifico_ordinamento!T16+l_scientifico_opzione_sa!C17+l_scientifico_opzione_sa!I17+l_scientifico_opzione_sa!T17+l_anomali!C15+l_anomali!I15+l_anomali!T15+l_linguistico!C14+l_linguistico!I14+l_linguistico!T14</f>
        <v>25</v>
      </c>
      <c r="D45" s="104">
        <f>l_scientifico_ordinamento!D16+l_scientifico_ordinamento!J16+l_scientifico_ordinamento!U16+l_scientifico_opzione_sa!D17+l_scientifico_opzione_sa!J17+l_scientifico_opzione_sa!U17+l_anomali!D15+l_anomali!J15+l_anomali!U15+l_linguistico!D14+l_linguistico!J14+l_linguistico!U14</f>
        <v>609</v>
      </c>
      <c r="E45" s="104">
        <f>l_scientifico_ordinamento!E16+l_scientifico_ordinamento!K16+l_scientifico_ordinamento!V16+l_scientifico_opzione_sa!E17+l_scientifico_opzione_sa!K17+l_scientifico_opzione_sa!V17+l_anomali!E15+l_anomali!K15+l_anomali!V15+l_linguistico!E14+l_linguistico!K14+l_linguistico!V14</f>
        <v>24</v>
      </c>
      <c r="F45" s="98">
        <f t="shared" si="9"/>
        <v>42</v>
      </c>
      <c r="G45" s="98">
        <f t="shared" si="9"/>
        <v>1</v>
      </c>
      <c r="H45" s="95"/>
      <c r="I45" s="97" t="s">
        <v>253</v>
      </c>
      <c r="J45" s="97" t="s">
        <v>254</v>
      </c>
      <c r="K45" s="108">
        <f>l_scientifico_ordinamento!B36+l_scientifico_ordinamento!H36+l_scientifico_ordinamento!S36+l_linguistico!B26+l_linguistico!H26+l_linguistico!S26+it_st_costr_ambiente_territorio!B15+it_st_costr_ambiente_territorio!H15+it_st_costr_ambiente_territorio!R30+it_se_amm_finanza_marketing!B25+it_se_amm_finanza_marketing!H25+it_se_amm_finanza_marketing!R49+it_se_amm_finanza_marketing!R64</f>
        <v>1205</v>
      </c>
      <c r="L45" s="108">
        <f>l_scientifico_ordinamento!C36+l_scientifico_ordinamento!I36+l_scientifico_ordinamento!T36+l_linguistico!C26+l_linguistico!I26+l_linguistico!T26+it_st_costr_ambiente_territorio!C15+it_st_costr_ambiente_territorio!I15+it_st_costr_ambiente_territorio!S30+it_se_amm_finanza_marketing!C25+it_se_amm_finanza_marketing!I25+it_se_amm_finanza_marketing!S49+it_se_amm_finanza_marketing!S64</f>
        <v>56</v>
      </c>
      <c r="M45" s="106">
        <f>l_scientifico_ordinamento!D36+l_scientifico_ordinamento!J36+l_scientifico_ordinamento!U36+l_linguistico!D26+l_linguistico!J26+l_linguistico!U26+it_st_costr_ambiente_territorio!D15+it_st_costr_ambiente_territorio!J15+it_st_costr_ambiente_territorio!T30+it_se_amm_finanza_marketing!D25+it_se_amm_finanza_marketing!J25+it_se_amm_finanza_marketing!T49+it_se_amm_finanza_marketing!T64</f>
        <v>1194</v>
      </c>
      <c r="N45" s="105">
        <f>l_scientifico_ordinamento!E36+l_scientifico_ordinamento!K36+l_scientifico_ordinamento!V36+l_linguistico!E26+l_linguistico!K26+l_linguistico!V26+it_st_costr_ambiente_territorio!E15+it_st_costr_ambiente_territorio!K15+it_st_costr_ambiente_territorio!U30+it_se_amm_finanza_marketing!E25+it_se_amm_finanza_marketing!K25+it_se_amm_finanza_marketing!U49+it_se_amm_finanza_marketing!U64</f>
        <v>55</v>
      </c>
      <c r="O45" s="100">
        <f t="shared" si="2"/>
        <v>11</v>
      </c>
      <c r="P45" s="100">
        <f t="shared" si="3"/>
        <v>1</v>
      </c>
      <c r="Q45" s="95"/>
    </row>
    <row r="46" spans="1:17" ht="14.25">
      <c r="A46" s="102" t="s">
        <v>217</v>
      </c>
      <c r="B46" s="109">
        <f>ip_sia_produzioni_i_a!B11+ip_sia_produzioni_i_a!H11+ip_sia_produzioni_i_a!R21+ip_ss_servizi_commerciali!B14+ip_ss_servizi_commerciali!H14+ip_ss_servizi_commerciali!R33</f>
        <v>1042</v>
      </c>
      <c r="C46" s="109">
        <f>ip_sia_produzioni_i_a!C11+ip_sia_produzioni_i_a!I11+ip_sia_produzioni_i_a!S21+ip_ss_servizi_commerciali!C14+ip_ss_servizi_commerciali!I14+ip_ss_servizi_commerciali!S33</f>
        <v>45</v>
      </c>
      <c r="D46" s="104">
        <f>ip_sia_produzioni_i_a!D11+ip_sia_produzioni_i_a!J11+ip_sia_produzioni_i_a!T21+ip_ss_servizi_commerciali!D14+ip_ss_servizi_commerciali!J14+ip_ss_servizi_commerciali!T33</f>
        <v>1020</v>
      </c>
      <c r="E46" s="104">
        <f>ip_sia_produzioni_i_a!E11+ip_sia_produzioni_i_a!K11+ip_sia_produzioni_i_a!U21+ip_ss_servizi_commerciali!E14+ip_ss_servizi_commerciali!K14+ip_ss_servizi_commerciali!U33</f>
        <v>45</v>
      </c>
      <c r="F46" s="98">
        <f t="shared" si="9"/>
        <v>22</v>
      </c>
      <c r="G46" s="98">
        <f t="shared" si="9"/>
        <v>0</v>
      </c>
      <c r="H46" s="95"/>
      <c r="I46" s="97" t="s">
        <v>271</v>
      </c>
      <c r="J46" s="97" t="s">
        <v>225</v>
      </c>
      <c r="K46" s="108">
        <f>it_se_amm_finanza_marketing!B26+it_se_amm_finanza_marketing!H26+it_se_amm_finanza_marketing!R50+it_se_amm_finanza_marketing!R65+it_se_amm_finanza_marketing!R78+l_linguistico!B27+l_linguistico!H27+l_linguistico!S27</f>
        <v>506</v>
      </c>
      <c r="L46" s="108">
        <f>it_se_amm_finanza_marketing!C26+it_se_amm_finanza_marketing!I26+it_se_amm_finanza_marketing!S50+it_se_amm_finanza_marketing!S65+it_se_amm_finanza_marketing!S78+l_linguistico!C27+l_linguistico!I27+l_linguistico!T27</f>
        <v>22</v>
      </c>
      <c r="M46" s="106">
        <f>it_se_amm_finanza_marketing!D26+it_se_amm_finanza_marketing!J26+it_se_amm_finanza_marketing!T50+it_se_amm_finanza_marketing!T65+it_se_amm_finanza_marketing!T78</f>
        <v>521</v>
      </c>
      <c r="N46" s="105">
        <f>it_se_amm_finanza_marketing!E26+it_se_amm_finanza_marketing!K26+it_se_amm_finanza_marketing!U50+it_se_amm_finanza_marketing!U65+it_se_amm_finanza_marketing!U78</f>
        <v>23</v>
      </c>
      <c r="O46" s="98">
        <f t="shared" si="2"/>
        <v>-15</v>
      </c>
      <c r="P46" s="98">
        <f t="shared" si="3"/>
        <v>-1</v>
      </c>
      <c r="Q46" s="95"/>
    </row>
    <row r="47" spans="1:17" ht="14.25">
      <c r="A47" s="102" t="s">
        <v>196</v>
      </c>
      <c r="B47" s="109">
        <f>l_anomali!B21+l_anomali!H21+l_anomali!S21+l_anomali!B27+l_anomali!H27+l_anomali!S27+l_anomali!B33+l_anomali!H33+l_anomali!S33</f>
        <v>608</v>
      </c>
      <c r="C47" s="109">
        <f>l_anomali!C21+l_anomali!I21+l_anomali!T21+l_anomali!C27+l_anomali!I27+l_anomali!T27+l_anomali!C33+l_anomali!I33+l_anomali!T33</f>
        <v>27</v>
      </c>
      <c r="D47" s="104">
        <f>l_anomali!D21+l_anomali!J21+l_anomali!U21+l_anomali!D27+l_anomali!J27+l_anomali!U27+l_anomali!D33+l_anomali!J33+l_anomali!U33</f>
        <v>600</v>
      </c>
      <c r="E47" s="104">
        <f>l_anomali!E21+l_anomali!K21+l_anomali!V21+l_anomali!E27+l_anomali!K27+l_anomali!V27+l_anomali!E33+l_anomali!K33+l_anomali!V33</f>
        <v>26</v>
      </c>
      <c r="F47" s="98">
        <f t="shared" si="9"/>
        <v>8</v>
      </c>
      <c r="G47" s="98">
        <f t="shared" si="9"/>
        <v>1</v>
      </c>
      <c r="H47" s="95"/>
      <c r="I47" s="97" t="s">
        <v>255</v>
      </c>
      <c r="J47" s="97" t="s">
        <v>244</v>
      </c>
      <c r="K47" s="108">
        <f>ip_ss_sasr!B10+ip_ss_sasr!H10+ip_ss_sasr!R18+ip_ss_enogas_albergh!B14+ip_ss_enogas_albergh!H14+ip_ss_enogas_albergh!R25+ip_ss_enogas_albergh!R33</f>
        <v>596</v>
      </c>
      <c r="L47" s="108">
        <f>ip_ss_sasr!C10+ip_ss_sasr!I10+ip_ss_sasr!S18+ip_ss_enogas_albergh!C14+ip_ss_enogas_albergh!I14+ip_ss_enogas_albergh!S25+ip_ss_enogas_albergh!S33</f>
        <v>27</v>
      </c>
      <c r="M47" s="106">
        <f>ip_ss_sasr!D10+ip_ss_sasr!J10+ip_ss_sasr!T18+ip_ss_enogas_albergh!D14+ip_ss_enogas_albergh!J14+ip_ss_enogas_albergh!T25+ip_ss_enogas_albergh!T33</f>
        <v>562</v>
      </c>
      <c r="N47" s="105">
        <f>ip_ss_sasr!E10+ip_ss_sasr!K10+ip_ss_sasr!U18+ip_ss_enogas_albergh!E14+ip_ss_enogas_albergh!K14+ip_ss_enogas_albergh!U25+ip_ss_enogas_albergh!U33</f>
        <v>26</v>
      </c>
      <c r="O47" s="101">
        <f t="shared" si="2"/>
        <v>34</v>
      </c>
      <c r="P47" s="101">
        <f t="shared" si="3"/>
        <v>1</v>
      </c>
      <c r="Q47" s="95"/>
    </row>
    <row r="48" spans="1:17" ht="14.25">
      <c r="A48" s="102" t="s">
        <v>197</v>
      </c>
      <c r="B48" s="109">
        <f>l_scientifico_ordinamento!B17+l_scientifico_ordinamento!H17+l_scientifico_ordinamento!S17+l_scientifico_opzione_sa!B18+l_scientifico_opzione_sa!H18+l_scientifico_opzione_sa!S18</f>
        <v>1042</v>
      </c>
      <c r="C48" s="109">
        <f>l_scientifico_ordinamento!C17+l_scientifico_ordinamento!I17+l_scientifico_ordinamento!T17+l_scientifico_opzione_sa!C18+l_scientifico_opzione_sa!I18+l_scientifico_opzione_sa!T18</f>
        <v>40</v>
      </c>
      <c r="D48" s="104">
        <f>l_scientifico_ordinamento!D17+l_scientifico_ordinamento!J17+l_scientifico_ordinamento!U17+l_scientifico_opzione_sa!D18+l_scientifico_opzione_sa!J18+l_scientifico_opzione_sa!U18</f>
        <v>968</v>
      </c>
      <c r="E48" s="104">
        <f>l_scientifico_ordinamento!E17+l_scientifico_ordinamento!K17+l_scientifico_ordinamento!V17+l_scientifico_opzione_sa!E18+l_scientifico_opzione_sa!K18+l_scientifico_opzione_sa!V18</f>
        <v>38</v>
      </c>
      <c r="F48" s="98">
        <f t="shared" si="9"/>
        <v>74</v>
      </c>
      <c r="G48" s="98">
        <f t="shared" si="9"/>
        <v>2</v>
      </c>
      <c r="H48" s="95"/>
      <c r="I48" s="97" t="s">
        <v>256</v>
      </c>
      <c r="J48" s="97" t="s">
        <v>257</v>
      </c>
      <c r="K48" s="108">
        <f>it_st_costr_ambiente_territorio!B16+it_st_costr_ambiente_territorio!H16+it_st_costr_ambiente_territorio!R31+it_se_amm_finanza_marketing!B27+it_se_amm_finanza_marketing!H27+it_se_amm_finanza_marketing!R51+it_se_turismo!B23+it_se_turismo!H23+it_se_turismo!R42+ip_ss_sasr!B11+ip_ss_sasr!H11+ip_ss_sasr!R19+ip_ss_servizi_commerciali!B22+ip_ss_servizi_commerciali!H22+ip_ss_servizi_commerciali!R41+it_agraria!B10+it_agraria!H10</f>
        <v>1029</v>
      </c>
      <c r="L48" s="108">
        <f>it_st_costr_ambiente_territorio!C16+it_st_costr_ambiente_territorio!I16+it_st_costr_ambiente_territorio!S31+it_se_amm_finanza_marketing!C27+it_se_amm_finanza_marketing!I27+it_se_amm_finanza_marketing!S51+it_se_turismo!C23+it_se_turismo!I23+it_se_turismo!S42+ip_ss_sasr!C11+ip_ss_sasr!I11+ip_ss_sasr!S19+ip_ss_servizi_commerciali!C22+ip_ss_servizi_commerciali!I22+ip_ss_servizi_commerciali!S41+it_agraria!C10+it_agraria!I10</f>
        <v>50</v>
      </c>
      <c r="M48" s="250">
        <f>it_st_costr_ambiente_territorio!D16+it_st_costr_ambiente_territorio!J16+it_st_costr_ambiente_territorio!T31+it_se_amm_finanza_marketing!D27+it_se_amm_finanza_marketing!J27+it_se_amm_finanza_marketing!T51+it_se_turismo!D23+it_se_turismo!J23+it_se_turismo!T42+ip_ss_sasr!D11+ip_ss_sasr!J11+ip_ss_sasr!T19+ip_ss_servizi_commerciali!D22+ip_ss_servizi_commerciali!J22+ip_ss_servizi_commerciali!T41</f>
        <v>1084</v>
      </c>
      <c r="N48" s="250">
        <f>it_st_costr_ambiente_territorio!E16+it_st_costr_ambiente_territorio!K16+it_st_costr_ambiente_territorio!U31+it_se_amm_finanza_marketing!E27+it_se_amm_finanza_marketing!K27+it_se_amm_finanza_marketing!U51+it_se_turismo!E23+it_se_turismo!K23+it_se_turismo!U42+ip_ss_sasr!E11+ip_ss_sasr!K11+ip_ss_sasr!U19+ip_ss_servizi_commerciali!E22+ip_ss_servizi_commerciali!K22+ip_ss_servizi_commerciali!U41</f>
        <v>51</v>
      </c>
      <c r="O48" s="98">
        <f t="shared" si="2"/>
        <v>-55</v>
      </c>
      <c r="P48" s="98">
        <f t="shared" si="3"/>
        <v>-1</v>
      </c>
      <c r="Q48" s="95"/>
    </row>
    <row r="49" spans="1:17" ht="14.25">
      <c r="A49" s="102" t="s">
        <v>215</v>
      </c>
      <c r="B49" s="109">
        <f>it_st_sistema_moda!B8+it_st_sistema_moda!H8+ip_sia_manutenzione_ass_tecnica!B12+ip_sia_manutenzione_ass_tecnica!H12+ip_sia_manutenzione_ass_tecnica!R25+ip_sia_produzioni_i_a!R24+ip_serale!R24+ip_serale!R34+it_st_sistema_moda!R14</f>
        <v>714</v>
      </c>
      <c r="C49" s="109">
        <f>it_st_sistema_moda!C8+it_st_sistema_moda!I8+ip_sia_manutenzione_ass_tecnica!C12+ip_sia_manutenzione_ass_tecnica!I12+ip_sia_manutenzione_ass_tecnica!S25+ip_sia_produzioni_i_a!S24+ip_serale!S24+ip_serale!S34+it_st_sistema_moda!S14</f>
        <v>33</v>
      </c>
      <c r="D49" s="104">
        <f>it_st_sistema_moda!D8+it_st_sistema_moda!J8+ip_sia_manutenzione_ass_tecnica!D12+ip_sia_manutenzione_ass_tecnica!J12+ip_sia_manutenzione_ass_tecnica!T25+ip_sia_produzioni_i_a!T24+ip_serale!T24+ip_serale!T34+it_st_sistema_moda!T14</f>
        <v>701</v>
      </c>
      <c r="E49" s="104">
        <f>it_st_sistema_moda!E8+it_st_sistema_moda!K8+ip_sia_manutenzione_ass_tecnica!E12+ip_sia_manutenzione_ass_tecnica!K12+ip_sia_manutenzione_ass_tecnica!U25+ip_sia_produzioni_i_a!U24+ip_serale!U24+ip_serale!U34+it_st_sistema_moda!U14</f>
        <v>32</v>
      </c>
      <c r="F49" s="98">
        <f t="shared" si="9"/>
        <v>13</v>
      </c>
      <c r="G49" s="98">
        <f t="shared" si="9"/>
        <v>1</v>
      </c>
      <c r="H49" s="95"/>
      <c r="I49" s="97" t="s">
        <v>258</v>
      </c>
      <c r="J49" s="97" t="s">
        <v>233</v>
      </c>
      <c r="K49" s="108">
        <f>it_st_costr_ambiente_territorio!B17+it_st_costr_ambiente_territorio!H17+it_st_costr_ambiente_territorio!R32+it_se_amm_finanza_marketing!B28+it_se_amm_finanza_marketing!H28+it_se_amm_finanza_marketing!R52+it_se_amm_finanza_marketing!R66+it_se_amm_finanza_marketing!R79+it_serale!R49</f>
        <v>833</v>
      </c>
      <c r="L49" s="108">
        <f>it_st_costr_ambiente_territorio!C17+it_st_costr_ambiente_territorio!I17+it_st_costr_ambiente_territorio!S32+it_se_amm_finanza_marketing!C28+it_se_amm_finanza_marketing!I28+it_se_amm_finanza_marketing!S52+it_se_amm_finanza_marketing!S66+it_se_amm_finanza_marketing!S79+it_serale!S49</f>
        <v>37</v>
      </c>
      <c r="M49" s="106">
        <f>it_st_costr_ambiente_territorio!D17+it_st_costr_ambiente_territorio!J17+it_st_costr_ambiente_territorio!T32+it_se_amm_finanza_marketing!D28+it_se_amm_finanza_marketing!J28+it_se_amm_finanza_marketing!T52+it_se_amm_finanza_marketing!T66+it_se_amm_finanza_marketing!T79+it_serale!T49</f>
        <v>865</v>
      </c>
      <c r="N49" s="105">
        <f>it_st_costr_ambiente_territorio!E17+it_st_costr_ambiente_territorio!K17+it_st_costr_ambiente_territorio!U32+it_se_amm_finanza_marketing!E28+it_se_amm_finanza_marketing!K28+it_se_amm_finanza_marketing!U52+it_se_amm_finanza_marketing!U66+it_se_amm_finanza_marketing!U79+it_serale!U49</f>
        <v>38</v>
      </c>
      <c r="O49" s="98">
        <f t="shared" si="2"/>
        <v>-32</v>
      </c>
      <c r="P49" s="98">
        <f t="shared" si="3"/>
        <v>-1</v>
      </c>
      <c r="Q49" s="95"/>
    </row>
    <row r="50" spans="1:17" ht="15">
      <c r="A50" s="112" t="s">
        <v>422</v>
      </c>
      <c r="B50" s="111" t="e">
        <f>SUM(B6:B49)</f>
        <v>#REF!</v>
      </c>
      <c r="C50" s="111" t="e">
        <f>SUM(C6:C49)</f>
        <v>#REF!</v>
      </c>
      <c r="D50" s="104" t="e">
        <f>SUM(D6:D49)</f>
        <v>#REF!</v>
      </c>
      <c r="E50" s="104" t="e">
        <f>SUM(E6:E49)</f>
        <v>#REF!</v>
      </c>
      <c r="F50" s="98" t="e">
        <f t="shared" si="9"/>
        <v>#REF!</v>
      </c>
      <c r="G50" s="98" t="e">
        <f t="shared" si="9"/>
        <v>#REF!</v>
      </c>
      <c r="H50" s="95"/>
      <c r="I50" s="521" t="s">
        <v>403</v>
      </c>
      <c r="J50" s="522"/>
      <c r="K50" s="110">
        <f>SUM(K6:K49)</f>
        <v>41233</v>
      </c>
      <c r="L50" s="111">
        <f>SUM(L6:L49)</f>
        <v>1859</v>
      </c>
      <c r="M50" s="106">
        <f>SUM(M6:M49)</f>
        <v>40777</v>
      </c>
      <c r="N50" s="105">
        <f>SUM(N6:N49)</f>
        <v>1830</v>
      </c>
      <c r="O50" s="98">
        <f t="shared" si="2"/>
        <v>456</v>
      </c>
      <c r="P50" s="98">
        <f t="shared" si="3"/>
        <v>29</v>
      </c>
      <c r="Q50" s="95"/>
    </row>
    <row r="51" spans="8:17" ht="14.25">
      <c r="H51" s="95"/>
      <c r="Q51" s="95"/>
    </row>
    <row r="52" spans="8:17" ht="19.5" customHeight="1">
      <c r="H52" s="95"/>
      <c r="I52" s="521" t="s">
        <v>423</v>
      </c>
      <c r="J52" s="522"/>
      <c r="K52" s="110" t="e">
        <f aca="true" t="shared" si="10" ref="K52:P52">B50+K50</f>
        <v>#REF!</v>
      </c>
      <c r="L52" s="111" t="e">
        <f t="shared" si="10"/>
        <v>#REF!</v>
      </c>
      <c r="M52" s="106" t="e">
        <f t="shared" si="10"/>
        <v>#REF!</v>
      </c>
      <c r="N52" s="105" t="e">
        <f t="shared" si="10"/>
        <v>#REF!</v>
      </c>
      <c r="O52" s="98" t="e">
        <f t="shared" si="10"/>
        <v>#REF!</v>
      </c>
      <c r="P52" s="98" t="e">
        <f t="shared" si="10"/>
        <v>#REF!</v>
      </c>
      <c r="Q52" s="95"/>
    </row>
    <row r="53" spans="8:17" ht="14.25">
      <c r="H53" s="95"/>
      <c r="Q53" s="95"/>
    </row>
    <row r="54" spans="8:17" ht="14.25">
      <c r="H54" s="95"/>
      <c r="Q54" s="95"/>
    </row>
    <row r="55" spans="8:17" ht="14.25">
      <c r="H55" s="95"/>
      <c r="K55" s="95"/>
      <c r="L55" s="95"/>
      <c r="M55" s="95"/>
      <c r="N55" s="95"/>
      <c r="O55" s="95"/>
      <c r="P55" s="95"/>
      <c r="Q55" s="95"/>
    </row>
    <row r="56" spans="8:17" ht="14.25">
      <c r="H56" s="95"/>
      <c r="K56" s="95"/>
      <c r="L56" s="95"/>
      <c r="M56" s="95"/>
      <c r="N56" s="95"/>
      <c r="O56" s="95"/>
      <c r="P56" s="95"/>
      <c r="Q56" s="95"/>
    </row>
    <row r="57" spans="2:17" ht="14.25">
      <c r="B57" s="92"/>
      <c r="C57" s="92"/>
      <c r="D57" s="95"/>
      <c r="E57" s="95"/>
      <c r="F57" s="95"/>
      <c r="G57" s="95"/>
      <c r="H57" s="95"/>
      <c r="K57" s="321"/>
      <c r="L57" s="95"/>
      <c r="M57" s="95"/>
      <c r="N57" s="95"/>
      <c r="O57" s="95"/>
      <c r="P57" s="95"/>
      <c r="Q57" s="95"/>
    </row>
    <row r="58" spans="2:17" ht="14.25">
      <c r="B58" s="93"/>
      <c r="C58" s="93"/>
      <c r="D58" s="95"/>
      <c r="E58" s="95"/>
      <c r="F58" s="95"/>
      <c r="G58" s="95"/>
      <c r="H58" s="95"/>
      <c r="K58" s="95"/>
      <c r="L58" s="95"/>
      <c r="M58" s="95"/>
      <c r="N58" s="95"/>
      <c r="O58" s="95"/>
      <c r="P58" s="95"/>
      <c r="Q58" s="95"/>
    </row>
    <row r="59" spans="2:3" ht="14.25">
      <c r="B59" s="92"/>
      <c r="C59" s="92"/>
    </row>
    <row r="60" spans="2:3" ht="14.25">
      <c r="B60" s="92"/>
      <c r="C60" s="92"/>
    </row>
    <row r="61" spans="2:3" ht="14.25">
      <c r="B61" s="92"/>
      <c r="C61" s="92"/>
    </row>
    <row r="62" spans="2:3" ht="14.25">
      <c r="B62" s="92"/>
      <c r="C62" s="92"/>
    </row>
    <row r="63" spans="2:3" ht="14.25">
      <c r="B63" s="92"/>
      <c r="C63" s="92"/>
    </row>
    <row r="64" spans="2:3" ht="14.25">
      <c r="B64" s="92"/>
      <c r="C64" s="92"/>
    </row>
    <row r="65" spans="2:3" ht="14.25">
      <c r="B65" s="92"/>
      <c r="C65" s="92"/>
    </row>
    <row r="66" spans="2:3" ht="14.25">
      <c r="B66" s="92"/>
      <c r="C66" s="92"/>
    </row>
    <row r="67" spans="2:3" ht="14.25">
      <c r="B67" s="92"/>
      <c r="C67" s="92"/>
    </row>
    <row r="68" spans="2:3" ht="14.25">
      <c r="B68" s="92"/>
      <c r="C68" s="92"/>
    </row>
    <row r="69" spans="2:3" ht="14.25">
      <c r="B69" s="92"/>
      <c r="C69" s="92"/>
    </row>
    <row r="70" spans="2:3" ht="14.25">
      <c r="B70" s="92"/>
      <c r="C70" s="92"/>
    </row>
    <row r="71" spans="2:3" ht="14.25">
      <c r="B71" s="92"/>
      <c r="C71" s="92"/>
    </row>
    <row r="72" spans="2:3" ht="14.25">
      <c r="B72" s="92"/>
      <c r="C72" s="92"/>
    </row>
    <row r="73" spans="2:3" ht="14.25">
      <c r="B73" s="92"/>
      <c r="C73" s="92"/>
    </row>
    <row r="74" spans="2:3" ht="14.25">
      <c r="B74" s="92"/>
      <c r="C74" s="92"/>
    </row>
    <row r="75" spans="2:3" ht="14.25">
      <c r="B75" s="92"/>
      <c r="C75" s="92"/>
    </row>
    <row r="76" spans="2:3" ht="14.25">
      <c r="B76" s="92"/>
      <c r="C76" s="92"/>
    </row>
    <row r="77" spans="2:3" ht="14.25">
      <c r="B77" s="92"/>
      <c r="C77" s="92"/>
    </row>
    <row r="78" spans="2:3" ht="14.25">
      <c r="B78" s="92"/>
      <c r="C78" s="92"/>
    </row>
    <row r="79" spans="2:3" ht="14.25">
      <c r="B79" s="92"/>
      <c r="C79" s="92"/>
    </row>
    <row r="80" spans="2:3" ht="14.25">
      <c r="B80" s="92"/>
      <c r="C80" s="92"/>
    </row>
    <row r="81" spans="2:3" ht="14.25">
      <c r="B81" s="92"/>
      <c r="C81" s="92"/>
    </row>
    <row r="82" spans="2:3" ht="14.25">
      <c r="B82" s="92"/>
      <c r="C82" s="92"/>
    </row>
    <row r="83" spans="2:3" ht="14.25">
      <c r="B83" s="92"/>
      <c r="C83" s="92"/>
    </row>
    <row r="84" spans="2:3" ht="14.25">
      <c r="B84" s="92"/>
      <c r="C84" s="92"/>
    </row>
    <row r="85" spans="2:3" ht="14.25">
      <c r="B85" s="92"/>
      <c r="C85" s="92"/>
    </row>
    <row r="86" spans="2:3" ht="14.25">
      <c r="B86" s="92"/>
      <c r="C86" s="92"/>
    </row>
    <row r="87" spans="2:3" ht="14.25">
      <c r="B87" s="92"/>
      <c r="C87" s="92"/>
    </row>
    <row r="88" spans="2:3" ht="14.25">
      <c r="B88" s="92"/>
      <c r="C88" s="92"/>
    </row>
    <row r="89" spans="2:3" ht="14.25">
      <c r="B89" s="92"/>
      <c r="C89" s="92"/>
    </row>
    <row r="90" spans="2:3" ht="14.25">
      <c r="B90" s="92"/>
      <c r="C90" s="92"/>
    </row>
    <row r="91" spans="2:3" ht="14.25">
      <c r="B91" s="92"/>
      <c r="C91" s="92"/>
    </row>
    <row r="92" spans="2:3" ht="14.25">
      <c r="B92" s="92"/>
      <c r="C92" s="92"/>
    </row>
    <row r="93" spans="2:3" ht="14.25">
      <c r="B93" s="92"/>
      <c r="C93" s="92"/>
    </row>
    <row r="94" spans="2:3" ht="14.25">
      <c r="B94" s="92"/>
      <c r="C94" s="92"/>
    </row>
    <row r="95" spans="2:3" ht="14.25">
      <c r="B95" s="92"/>
      <c r="C95" s="92"/>
    </row>
    <row r="96" spans="2:3" ht="14.25">
      <c r="B96" s="92"/>
      <c r="C96" s="92"/>
    </row>
    <row r="97" spans="2:3" ht="14.25">
      <c r="B97" s="92"/>
      <c r="C97" s="92"/>
    </row>
    <row r="98" spans="2:3" ht="14.25">
      <c r="B98" s="92"/>
      <c r="C98" s="92"/>
    </row>
    <row r="99" spans="2:3" ht="14.25">
      <c r="B99" s="92"/>
      <c r="C99" s="92"/>
    </row>
    <row r="100" spans="2:3" ht="14.25">
      <c r="B100" s="92"/>
      <c r="C100" s="92"/>
    </row>
    <row r="101" spans="2:3" ht="14.25">
      <c r="B101" s="92"/>
      <c r="C101" s="92"/>
    </row>
    <row r="102" spans="2:3" ht="14.25">
      <c r="B102" s="92"/>
      <c r="C102" s="92"/>
    </row>
    <row r="103" spans="2:3" ht="14.25">
      <c r="B103" s="92"/>
      <c r="C103" s="92"/>
    </row>
    <row r="104" spans="2:3" ht="14.25">
      <c r="B104" s="92"/>
      <c r="C104" s="92"/>
    </row>
    <row r="105" spans="2:3" ht="14.25">
      <c r="B105" s="92"/>
      <c r="C105" s="92"/>
    </row>
    <row r="106" spans="2:3" ht="14.25">
      <c r="B106" s="92"/>
      <c r="C106" s="92"/>
    </row>
    <row r="107" spans="2:3" ht="14.25">
      <c r="B107" s="92"/>
      <c r="C107" s="92"/>
    </row>
    <row r="108" spans="2:3" ht="14.25">
      <c r="B108" s="92"/>
      <c r="C108" s="92"/>
    </row>
    <row r="109" spans="2:3" ht="14.25">
      <c r="B109" s="92"/>
      <c r="C109" s="92"/>
    </row>
    <row r="110" spans="2:3" ht="14.25">
      <c r="B110" s="92"/>
      <c r="C110" s="92"/>
    </row>
    <row r="111" spans="2:3" ht="14.25">
      <c r="B111" s="92"/>
      <c r="C111" s="92"/>
    </row>
    <row r="112" spans="2:3" ht="14.25">
      <c r="B112" s="92"/>
      <c r="C112" s="92"/>
    </row>
    <row r="113" spans="2:3" ht="14.25">
      <c r="B113" s="92"/>
      <c r="C113" s="92"/>
    </row>
    <row r="114" spans="2:3" ht="14.25">
      <c r="B114" s="92"/>
      <c r="C114" s="92"/>
    </row>
    <row r="115" spans="2:3" ht="14.25">
      <c r="B115" s="92"/>
      <c r="C115" s="92"/>
    </row>
    <row r="116" spans="2:3" ht="14.25">
      <c r="B116" s="92"/>
      <c r="C116" s="92"/>
    </row>
    <row r="117" spans="2:3" ht="14.25">
      <c r="B117" s="92"/>
      <c r="C117" s="92"/>
    </row>
    <row r="118" spans="2:3" ht="14.25">
      <c r="B118" s="92"/>
      <c r="C118" s="92"/>
    </row>
    <row r="119" spans="2:3" ht="14.25">
      <c r="B119" s="92"/>
      <c r="C119" s="92"/>
    </row>
    <row r="120" spans="2:3" ht="14.25">
      <c r="B120" s="92"/>
      <c r="C120" s="92"/>
    </row>
    <row r="121" spans="2:3" ht="14.25">
      <c r="B121" s="92"/>
      <c r="C121" s="92"/>
    </row>
    <row r="122" spans="2:3" ht="14.25">
      <c r="B122" s="92"/>
      <c r="C122" s="92"/>
    </row>
    <row r="123" spans="2:3" ht="14.25">
      <c r="B123" s="92"/>
      <c r="C123" s="92"/>
    </row>
    <row r="124" spans="2:3" ht="14.25">
      <c r="B124" s="92"/>
      <c r="C124" s="92"/>
    </row>
    <row r="125" spans="2:3" ht="14.25">
      <c r="B125" s="92"/>
      <c r="C125" s="92"/>
    </row>
    <row r="126" spans="2:3" ht="14.25">
      <c r="B126" s="92"/>
      <c r="C126" s="92"/>
    </row>
    <row r="127" spans="2:3" ht="14.25">
      <c r="B127" s="92"/>
      <c r="C127" s="92"/>
    </row>
    <row r="128" spans="2:3" ht="14.25">
      <c r="B128" s="92"/>
      <c r="C128" s="92"/>
    </row>
    <row r="129" spans="2:3" ht="14.25">
      <c r="B129" s="92"/>
      <c r="C129" s="92"/>
    </row>
    <row r="130" spans="2:3" ht="14.25">
      <c r="B130" s="92"/>
      <c r="C130" s="92"/>
    </row>
    <row r="131" spans="2:3" ht="14.25">
      <c r="B131" s="92"/>
      <c r="C131" s="92"/>
    </row>
    <row r="132" spans="2:3" ht="14.25">
      <c r="B132" s="92"/>
      <c r="C132" s="92"/>
    </row>
    <row r="133" spans="2:3" ht="14.25">
      <c r="B133" s="92"/>
      <c r="C133" s="92"/>
    </row>
    <row r="134" spans="2:3" ht="14.25">
      <c r="B134" s="92"/>
      <c r="C134" s="92"/>
    </row>
    <row r="135" spans="2:3" ht="14.25">
      <c r="B135" s="92"/>
      <c r="C135" s="92"/>
    </row>
    <row r="136" spans="2:3" ht="14.25">
      <c r="B136" s="92"/>
      <c r="C136" s="92"/>
    </row>
    <row r="137" spans="2:3" ht="14.25">
      <c r="B137" s="92"/>
      <c r="C137" s="92"/>
    </row>
    <row r="138" spans="2:3" ht="14.25">
      <c r="B138" s="92"/>
      <c r="C138" s="92"/>
    </row>
    <row r="139" spans="2:3" ht="14.25">
      <c r="B139" s="92"/>
      <c r="C139" s="92"/>
    </row>
    <row r="140" spans="2:3" ht="14.25">
      <c r="B140" s="92"/>
      <c r="C140" s="92"/>
    </row>
    <row r="141" spans="2:3" ht="14.25">
      <c r="B141" s="92"/>
      <c r="C141" s="92"/>
    </row>
    <row r="142" spans="2:3" ht="14.25">
      <c r="B142" s="92"/>
      <c r="C142" s="92"/>
    </row>
    <row r="143" spans="2:3" ht="14.25">
      <c r="B143" s="92"/>
      <c r="C143" s="92"/>
    </row>
    <row r="144" spans="2:3" ht="14.25">
      <c r="B144" s="92"/>
      <c r="C144" s="92"/>
    </row>
    <row r="145" spans="2:3" ht="14.25">
      <c r="B145" s="92"/>
      <c r="C145" s="92"/>
    </row>
    <row r="146" spans="2:3" ht="14.25">
      <c r="B146" s="92"/>
      <c r="C146" s="92"/>
    </row>
    <row r="147" spans="2:3" ht="14.25">
      <c r="B147" s="92"/>
      <c r="C147" s="92"/>
    </row>
    <row r="148" spans="2:3" ht="14.25">
      <c r="B148" s="92"/>
      <c r="C148" s="92"/>
    </row>
    <row r="149" spans="2:3" ht="14.25">
      <c r="B149" s="92"/>
      <c r="C149" s="92"/>
    </row>
    <row r="150" spans="2:3" ht="14.25">
      <c r="B150" s="92"/>
      <c r="C150" s="92"/>
    </row>
    <row r="151" spans="2:3" ht="14.25">
      <c r="B151" s="92"/>
      <c r="C151" s="92"/>
    </row>
    <row r="152" spans="2:3" ht="14.25">
      <c r="B152" s="92"/>
      <c r="C152" s="92"/>
    </row>
    <row r="153" spans="2:3" ht="14.25">
      <c r="B153" s="92"/>
      <c r="C153" s="92"/>
    </row>
    <row r="154" spans="2:3" ht="14.25">
      <c r="B154" s="92"/>
      <c r="C154" s="92"/>
    </row>
    <row r="155" spans="2:3" ht="14.25">
      <c r="B155" s="92"/>
      <c r="C155" s="92"/>
    </row>
    <row r="156" spans="2:3" ht="14.25">
      <c r="B156" s="92"/>
      <c r="C156" s="92"/>
    </row>
    <row r="157" spans="2:3" ht="14.25">
      <c r="B157" s="92"/>
      <c r="C157" s="92"/>
    </row>
    <row r="158" spans="2:3" ht="14.25">
      <c r="B158" s="92"/>
      <c r="C158" s="92"/>
    </row>
    <row r="159" spans="2:3" ht="14.25">
      <c r="B159" s="92"/>
      <c r="C159" s="92"/>
    </row>
    <row r="160" spans="2:3" ht="14.25">
      <c r="B160" s="92"/>
      <c r="C160" s="92"/>
    </row>
    <row r="161" spans="2:3" ht="14.25">
      <c r="B161" s="92"/>
      <c r="C161" s="92"/>
    </row>
    <row r="162" spans="2:3" ht="14.25">
      <c r="B162" s="92"/>
      <c r="C162" s="92"/>
    </row>
    <row r="163" spans="2:3" ht="14.25">
      <c r="B163" s="92"/>
      <c r="C163" s="92"/>
    </row>
    <row r="164" spans="2:3" ht="14.25">
      <c r="B164" s="92"/>
      <c r="C164" s="92"/>
    </row>
    <row r="165" spans="2:3" ht="14.25">
      <c r="B165" s="92"/>
      <c r="C165" s="92"/>
    </row>
    <row r="166" spans="2:3" ht="14.25">
      <c r="B166" s="92"/>
      <c r="C166" s="92"/>
    </row>
    <row r="167" spans="2:3" ht="14.25">
      <c r="B167" s="92"/>
      <c r="C167" s="92"/>
    </row>
    <row r="168" spans="2:3" ht="14.25">
      <c r="B168" s="92"/>
      <c r="C168" s="92"/>
    </row>
    <row r="169" spans="2:3" ht="14.25">
      <c r="B169" s="92"/>
      <c r="C169" s="92"/>
    </row>
    <row r="170" spans="2:3" ht="14.25">
      <c r="B170" s="92"/>
      <c r="C170" s="92"/>
    </row>
    <row r="171" spans="2:3" ht="14.25">
      <c r="B171" s="92"/>
      <c r="C171" s="92"/>
    </row>
    <row r="172" spans="2:3" ht="14.25">
      <c r="B172" s="92"/>
      <c r="C172" s="92"/>
    </row>
    <row r="173" spans="2:3" ht="14.25">
      <c r="B173" s="92"/>
      <c r="C173" s="92"/>
    </row>
    <row r="174" spans="2:3" ht="14.25">
      <c r="B174" s="92"/>
      <c r="C174" s="92"/>
    </row>
    <row r="175" spans="2:3" ht="14.25">
      <c r="B175" s="92"/>
      <c r="C175" s="92"/>
    </row>
    <row r="176" spans="2:3" ht="14.25">
      <c r="B176" s="92"/>
      <c r="C176" s="92"/>
    </row>
    <row r="177" spans="2:3" ht="14.25">
      <c r="B177" s="92"/>
      <c r="C177" s="92"/>
    </row>
    <row r="178" spans="2:3" ht="14.25">
      <c r="B178" s="92"/>
      <c r="C178" s="92"/>
    </row>
    <row r="179" spans="2:3" ht="14.25">
      <c r="B179" s="92"/>
      <c r="C179" s="92"/>
    </row>
    <row r="180" spans="2:3" ht="14.25">
      <c r="B180" s="92"/>
      <c r="C180" s="92"/>
    </row>
    <row r="181" spans="2:3" ht="14.25">
      <c r="B181" s="92"/>
      <c r="C181" s="92"/>
    </row>
    <row r="182" spans="2:3" ht="14.25">
      <c r="B182" s="92"/>
      <c r="C182" s="92"/>
    </row>
    <row r="183" spans="2:3" ht="14.25">
      <c r="B183" s="92"/>
      <c r="C183" s="92"/>
    </row>
    <row r="184" spans="2:3" ht="14.25">
      <c r="B184" s="92"/>
      <c r="C184" s="92"/>
    </row>
    <row r="185" spans="2:3" ht="14.25">
      <c r="B185" s="92"/>
      <c r="C185" s="92"/>
    </row>
    <row r="186" spans="2:3" ht="14.25">
      <c r="B186" s="92"/>
      <c r="C186" s="92"/>
    </row>
    <row r="187" spans="2:3" ht="14.25">
      <c r="B187" s="92"/>
      <c r="C187" s="92"/>
    </row>
    <row r="188" spans="2:3" ht="14.25">
      <c r="B188" s="92"/>
      <c r="C188" s="92"/>
    </row>
    <row r="189" spans="2:3" ht="14.25">
      <c r="B189" s="92"/>
      <c r="C189" s="92"/>
    </row>
    <row r="190" spans="2:3" ht="14.25">
      <c r="B190" s="92"/>
      <c r="C190" s="92"/>
    </row>
    <row r="191" spans="2:3" ht="14.25">
      <c r="B191" s="92"/>
      <c r="C191" s="92"/>
    </row>
    <row r="192" spans="2:3" ht="14.25">
      <c r="B192" s="92"/>
      <c r="C192" s="92"/>
    </row>
    <row r="193" spans="2:3" ht="14.25">
      <c r="B193" s="92"/>
      <c r="C193" s="92"/>
    </row>
    <row r="194" spans="2:3" ht="14.25">
      <c r="B194" s="92"/>
      <c r="C194" s="92"/>
    </row>
    <row r="195" spans="2:3" ht="14.25">
      <c r="B195" s="92"/>
      <c r="C195" s="92"/>
    </row>
    <row r="196" spans="2:3" ht="14.25">
      <c r="B196" s="92"/>
      <c r="C196" s="92"/>
    </row>
    <row r="197" spans="2:3" ht="14.25">
      <c r="B197" s="92"/>
      <c r="C197" s="92"/>
    </row>
    <row r="198" spans="2:3" ht="14.25">
      <c r="B198" s="92"/>
      <c r="C198" s="92"/>
    </row>
    <row r="199" spans="2:3" ht="14.25">
      <c r="B199" s="92"/>
      <c r="C199" s="92"/>
    </row>
    <row r="200" spans="2:3" ht="14.25">
      <c r="B200" s="92"/>
      <c r="C200" s="92"/>
    </row>
    <row r="201" spans="2:3" ht="14.25">
      <c r="B201" s="92"/>
      <c r="C201" s="92"/>
    </row>
    <row r="202" spans="2:3" ht="14.25">
      <c r="B202" s="92"/>
      <c r="C202" s="92"/>
    </row>
    <row r="203" spans="2:3" ht="14.25">
      <c r="B203" s="92"/>
      <c r="C203" s="92"/>
    </row>
    <row r="204" spans="2:3" ht="14.25">
      <c r="B204" s="92"/>
      <c r="C204" s="92"/>
    </row>
    <row r="205" spans="2:3" ht="14.25">
      <c r="B205" s="92"/>
      <c r="C205" s="92"/>
    </row>
    <row r="206" spans="2:3" ht="14.25">
      <c r="B206" s="92"/>
      <c r="C206" s="92"/>
    </row>
    <row r="207" spans="2:3" ht="14.25">
      <c r="B207" s="92"/>
      <c r="C207" s="92"/>
    </row>
    <row r="208" spans="2:3" ht="14.25">
      <c r="B208" s="92"/>
      <c r="C208" s="92"/>
    </row>
    <row r="209" spans="2:3" ht="14.25">
      <c r="B209" s="92"/>
      <c r="C209" s="92"/>
    </row>
    <row r="210" spans="2:3" ht="14.25">
      <c r="B210" s="92"/>
      <c r="C210" s="92"/>
    </row>
    <row r="211" spans="2:3" ht="14.25">
      <c r="B211" s="92"/>
      <c r="C211" s="92"/>
    </row>
    <row r="212" spans="2:3" ht="14.25">
      <c r="B212" s="92"/>
      <c r="C212" s="92"/>
    </row>
    <row r="213" spans="2:3" ht="14.25">
      <c r="B213" s="92"/>
      <c r="C213" s="92"/>
    </row>
    <row r="214" spans="2:3" ht="14.25">
      <c r="B214" s="92"/>
      <c r="C214" s="92"/>
    </row>
    <row r="215" spans="2:3" ht="14.25">
      <c r="B215" s="92"/>
      <c r="C215" s="92"/>
    </row>
    <row r="216" spans="2:3" ht="14.25">
      <c r="B216" s="92"/>
      <c r="C216" s="92"/>
    </row>
    <row r="217" spans="2:3" ht="14.25">
      <c r="B217" s="92"/>
      <c r="C217" s="92"/>
    </row>
    <row r="218" spans="2:3" ht="14.25">
      <c r="B218" s="92"/>
      <c r="C218" s="92"/>
    </row>
    <row r="219" spans="2:3" ht="14.25">
      <c r="B219" s="92"/>
      <c r="C219" s="92"/>
    </row>
    <row r="220" spans="2:3" ht="14.25">
      <c r="B220" s="92"/>
      <c r="C220" s="92"/>
    </row>
    <row r="221" spans="2:3" ht="14.25">
      <c r="B221" s="92"/>
      <c r="C221" s="92"/>
    </row>
    <row r="222" spans="2:3" ht="14.25">
      <c r="B222" s="92"/>
      <c r="C222" s="92"/>
    </row>
    <row r="223" spans="2:3" ht="14.25">
      <c r="B223" s="92"/>
      <c r="C223" s="92"/>
    </row>
    <row r="224" spans="2:3" ht="14.25">
      <c r="B224" s="92"/>
      <c r="C224" s="92"/>
    </row>
    <row r="225" spans="2:3" ht="14.25">
      <c r="B225" s="92"/>
      <c r="C225" s="92"/>
    </row>
    <row r="226" spans="2:3" ht="14.25">
      <c r="B226" s="92"/>
      <c r="C226" s="92"/>
    </row>
    <row r="227" spans="2:3" ht="14.25">
      <c r="B227" s="92"/>
      <c r="C227" s="92"/>
    </row>
    <row r="228" spans="2:3" ht="14.25">
      <c r="B228" s="92"/>
      <c r="C228" s="92"/>
    </row>
    <row r="229" spans="2:3" ht="14.25">
      <c r="B229" s="92"/>
      <c r="C229" s="92"/>
    </row>
    <row r="230" spans="2:3" ht="14.25">
      <c r="B230" s="92"/>
      <c r="C230" s="92"/>
    </row>
    <row r="231" spans="2:3" ht="14.25">
      <c r="B231" s="92"/>
      <c r="C231" s="92"/>
    </row>
    <row r="232" spans="2:3" ht="14.25">
      <c r="B232" s="92"/>
      <c r="C232" s="92"/>
    </row>
    <row r="233" spans="2:3" ht="14.25">
      <c r="B233" s="92"/>
      <c r="C233" s="92"/>
    </row>
    <row r="234" spans="2:3" ht="14.25">
      <c r="B234" s="92"/>
      <c r="C234" s="92"/>
    </row>
    <row r="235" spans="2:3" ht="14.25">
      <c r="B235" s="92"/>
      <c r="C235" s="92"/>
    </row>
    <row r="236" spans="2:3" ht="14.25">
      <c r="B236" s="92"/>
      <c r="C236" s="92"/>
    </row>
    <row r="237" spans="2:3" ht="14.25">
      <c r="B237" s="92"/>
      <c r="C237" s="92"/>
    </row>
    <row r="238" spans="2:3" ht="14.25">
      <c r="B238" s="92"/>
      <c r="C238" s="92"/>
    </row>
    <row r="239" spans="2:3" ht="14.25">
      <c r="B239" s="92"/>
      <c r="C239" s="92"/>
    </row>
    <row r="240" spans="2:3" ht="14.25">
      <c r="B240" s="92"/>
      <c r="C240" s="92"/>
    </row>
    <row r="241" spans="2:3" ht="14.25">
      <c r="B241" s="92"/>
      <c r="C241" s="92"/>
    </row>
    <row r="242" spans="2:3" ht="14.25">
      <c r="B242" s="92"/>
      <c r="C242" s="92"/>
    </row>
    <row r="243" spans="2:3" ht="14.25">
      <c r="B243" s="92"/>
      <c r="C243" s="92"/>
    </row>
    <row r="244" spans="2:3" ht="14.25">
      <c r="B244" s="92"/>
      <c r="C244" s="92"/>
    </row>
    <row r="245" spans="2:3" ht="14.25">
      <c r="B245" s="92"/>
      <c r="C245" s="92"/>
    </row>
    <row r="246" spans="2:3" ht="14.25">
      <c r="B246" s="92"/>
      <c r="C246" s="92"/>
    </row>
    <row r="247" spans="2:3" ht="14.25">
      <c r="B247" s="92"/>
      <c r="C247" s="92"/>
    </row>
    <row r="248" spans="2:3" ht="14.25">
      <c r="B248" s="92"/>
      <c r="C248" s="92"/>
    </row>
    <row r="249" spans="2:3" ht="14.25">
      <c r="B249" s="92"/>
      <c r="C249" s="92"/>
    </row>
    <row r="250" spans="2:3" ht="14.25">
      <c r="B250" s="92"/>
      <c r="C250" s="92"/>
    </row>
    <row r="251" spans="2:3" ht="14.25">
      <c r="B251" s="92"/>
      <c r="C251" s="92"/>
    </row>
    <row r="252" spans="2:3" ht="14.25">
      <c r="B252" s="92"/>
      <c r="C252" s="92"/>
    </row>
    <row r="253" spans="2:3" ht="14.25">
      <c r="B253" s="92"/>
      <c r="C253" s="92"/>
    </row>
    <row r="254" spans="2:3" ht="14.25">
      <c r="B254" s="92"/>
      <c r="C254" s="92"/>
    </row>
    <row r="255" spans="2:3" ht="14.25">
      <c r="B255" s="92"/>
      <c r="C255" s="92"/>
    </row>
    <row r="256" spans="2:3" ht="14.25">
      <c r="B256" s="92"/>
      <c r="C256" s="92"/>
    </row>
    <row r="257" spans="2:3" ht="14.25">
      <c r="B257" s="92"/>
      <c r="C257" s="92"/>
    </row>
    <row r="258" spans="2:3" ht="14.25">
      <c r="B258" s="92"/>
      <c r="C258" s="92"/>
    </row>
    <row r="259" spans="2:3" ht="14.25">
      <c r="B259" s="92"/>
      <c r="C259" s="92"/>
    </row>
    <row r="260" spans="2:3" ht="14.25">
      <c r="B260" s="92"/>
      <c r="C260" s="92"/>
    </row>
    <row r="261" spans="2:3" ht="14.25">
      <c r="B261" s="92"/>
      <c r="C261" s="92"/>
    </row>
    <row r="262" spans="2:3" ht="14.25">
      <c r="B262" s="92"/>
      <c r="C262" s="92"/>
    </row>
    <row r="263" spans="2:3" ht="14.25">
      <c r="B263" s="92"/>
      <c r="C263" s="92"/>
    </row>
    <row r="264" spans="2:3" ht="14.25">
      <c r="B264" s="92"/>
      <c r="C264" s="92"/>
    </row>
    <row r="265" spans="2:3" ht="14.25">
      <c r="B265" s="92"/>
      <c r="C265" s="92"/>
    </row>
    <row r="266" spans="2:3" ht="14.25">
      <c r="B266" s="92"/>
      <c r="C266" s="92"/>
    </row>
    <row r="267" spans="2:3" ht="14.25">
      <c r="B267" s="92"/>
      <c r="C267" s="92"/>
    </row>
    <row r="268" spans="2:3" ht="14.25">
      <c r="B268" s="92"/>
      <c r="C268" s="92"/>
    </row>
    <row r="269" spans="2:3" ht="14.25">
      <c r="B269" s="92"/>
      <c r="C269" s="92"/>
    </row>
    <row r="270" spans="2:3" ht="14.25">
      <c r="B270" s="92"/>
      <c r="C270" s="92"/>
    </row>
    <row r="271" spans="2:3" ht="14.25">
      <c r="B271" s="92"/>
      <c r="C271" s="92"/>
    </row>
    <row r="272" spans="2:3" ht="14.25">
      <c r="B272" s="92"/>
      <c r="C272" s="92"/>
    </row>
    <row r="273" spans="2:3" ht="14.25">
      <c r="B273" s="92"/>
      <c r="C273" s="92"/>
    </row>
    <row r="274" spans="2:3" ht="14.25">
      <c r="B274" s="92"/>
      <c r="C274" s="92"/>
    </row>
    <row r="275" spans="2:3" ht="14.25">
      <c r="B275" s="92"/>
      <c r="C275" s="92"/>
    </row>
    <row r="276" spans="2:3" ht="14.25">
      <c r="B276" s="92"/>
      <c r="C276" s="92"/>
    </row>
    <row r="277" spans="2:3" ht="14.25">
      <c r="B277" s="92"/>
      <c r="C277" s="92"/>
    </row>
    <row r="278" spans="2:3" ht="14.25">
      <c r="B278" s="92"/>
      <c r="C278" s="92"/>
    </row>
    <row r="279" spans="2:3" ht="14.25">
      <c r="B279" s="92"/>
      <c r="C279" s="92"/>
    </row>
    <row r="280" spans="2:3" ht="14.25">
      <c r="B280" s="92"/>
      <c r="C280" s="92"/>
    </row>
    <row r="281" spans="2:3" ht="14.25">
      <c r="B281" s="92"/>
      <c r="C281" s="92"/>
    </row>
    <row r="282" spans="2:3" ht="14.25">
      <c r="B282" s="92"/>
      <c r="C282" s="92"/>
    </row>
    <row r="283" spans="2:3" ht="14.25">
      <c r="B283" s="92"/>
      <c r="C283" s="92"/>
    </row>
    <row r="284" spans="2:3" ht="14.25">
      <c r="B284" s="92"/>
      <c r="C284" s="92"/>
    </row>
    <row r="285" spans="2:3" ht="14.25">
      <c r="B285" s="92"/>
      <c r="C285" s="92"/>
    </row>
    <row r="286" spans="2:3" ht="14.25">
      <c r="B286" s="92"/>
      <c r="C286" s="92"/>
    </row>
    <row r="287" spans="2:3" ht="14.25">
      <c r="B287" s="92"/>
      <c r="C287" s="92"/>
    </row>
    <row r="288" spans="2:3" ht="14.25">
      <c r="B288" s="92"/>
      <c r="C288" s="92"/>
    </row>
    <row r="289" spans="2:3" ht="14.25">
      <c r="B289" s="92"/>
      <c r="C289" s="92"/>
    </row>
    <row r="290" spans="2:3" ht="14.25">
      <c r="B290" s="92"/>
      <c r="C290" s="92"/>
    </row>
    <row r="291" spans="2:3" ht="14.25">
      <c r="B291" s="92"/>
      <c r="C291" s="92"/>
    </row>
    <row r="292" spans="2:3" ht="14.25">
      <c r="B292" s="92"/>
      <c r="C292" s="92"/>
    </row>
    <row r="293" spans="2:3" ht="14.25">
      <c r="B293" s="92"/>
      <c r="C293" s="92"/>
    </row>
    <row r="294" spans="2:3" ht="14.25">
      <c r="B294" s="92"/>
      <c r="C294" s="92"/>
    </row>
    <row r="295" spans="2:3" ht="14.25">
      <c r="B295" s="92"/>
      <c r="C295" s="92"/>
    </row>
    <row r="296" spans="2:3" ht="14.25">
      <c r="B296" s="92"/>
      <c r="C296" s="92"/>
    </row>
    <row r="297" spans="2:3" ht="14.25">
      <c r="B297" s="92"/>
      <c r="C297" s="92"/>
    </row>
    <row r="298" spans="2:3" ht="14.25">
      <c r="B298" s="92"/>
      <c r="C298" s="92"/>
    </row>
    <row r="299" spans="2:3" ht="14.25">
      <c r="B299" s="92"/>
      <c r="C299" s="92"/>
    </row>
    <row r="300" spans="2:3" ht="14.25">
      <c r="B300" s="92"/>
      <c r="C300" s="92"/>
    </row>
    <row r="301" spans="2:3" ht="14.25">
      <c r="B301" s="92"/>
      <c r="C301" s="92"/>
    </row>
    <row r="302" spans="2:3" ht="14.25">
      <c r="B302" s="92"/>
      <c r="C302" s="92"/>
    </row>
    <row r="303" spans="2:3" ht="14.25">
      <c r="B303" s="92"/>
      <c r="C303" s="92"/>
    </row>
    <row r="304" spans="2:3" ht="14.25">
      <c r="B304" s="92"/>
      <c r="C304" s="92"/>
    </row>
    <row r="305" spans="2:3" ht="14.25">
      <c r="B305" s="92"/>
      <c r="C305" s="92"/>
    </row>
    <row r="306" spans="2:3" ht="14.25">
      <c r="B306" s="92"/>
      <c r="C306" s="92"/>
    </row>
    <row r="307" spans="2:3" ht="14.25">
      <c r="B307" s="92"/>
      <c r="C307" s="92"/>
    </row>
    <row r="308" spans="2:3" ht="14.25">
      <c r="B308" s="92"/>
      <c r="C308" s="92"/>
    </row>
    <row r="309" spans="2:3" ht="14.25">
      <c r="B309" s="92"/>
      <c r="C309" s="92"/>
    </row>
    <row r="310" spans="2:3" ht="14.25">
      <c r="B310" s="92"/>
      <c r="C310" s="92"/>
    </row>
    <row r="311" spans="2:3" ht="14.25">
      <c r="B311" s="92"/>
      <c r="C311" s="92"/>
    </row>
    <row r="312" spans="2:3" ht="14.25">
      <c r="B312" s="92"/>
      <c r="C312" s="92"/>
    </row>
    <row r="313" spans="2:3" ht="14.25">
      <c r="B313" s="92"/>
      <c r="C313" s="92"/>
    </row>
    <row r="314" spans="2:3" ht="14.25">
      <c r="B314" s="92"/>
      <c r="C314" s="92"/>
    </row>
    <row r="315" spans="2:3" ht="14.25">
      <c r="B315" s="92"/>
      <c r="C315" s="92"/>
    </row>
    <row r="316" spans="2:3" ht="14.25">
      <c r="B316" s="92"/>
      <c r="C316" s="92"/>
    </row>
    <row r="317" spans="2:3" ht="14.25">
      <c r="B317" s="92"/>
      <c r="C317" s="92"/>
    </row>
    <row r="318" spans="2:3" ht="14.25">
      <c r="B318" s="92"/>
      <c r="C318" s="92"/>
    </row>
    <row r="319" spans="2:3" ht="14.25">
      <c r="B319" s="92"/>
      <c r="C319" s="92"/>
    </row>
    <row r="320" spans="2:3" ht="14.25">
      <c r="B320" s="92"/>
      <c r="C320" s="92"/>
    </row>
    <row r="321" spans="2:3" ht="14.25">
      <c r="B321" s="92"/>
      <c r="C321" s="92"/>
    </row>
    <row r="322" spans="2:3" ht="14.25">
      <c r="B322" s="92"/>
      <c r="C322" s="92"/>
    </row>
    <row r="323" spans="2:3" ht="14.25">
      <c r="B323" s="92"/>
      <c r="C323" s="92"/>
    </row>
    <row r="324" spans="2:3" ht="14.25">
      <c r="B324" s="92"/>
      <c r="C324" s="92"/>
    </row>
    <row r="325" spans="2:3" ht="14.25">
      <c r="B325" s="92"/>
      <c r="C325" s="92"/>
    </row>
    <row r="326" spans="2:3" ht="14.25">
      <c r="B326" s="92"/>
      <c r="C326" s="92"/>
    </row>
    <row r="327" spans="2:3" ht="14.25">
      <c r="B327" s="92"/>
      <c r="C327" s="92"/>
    </row>
    <row r="328" spans="2:3" ht="14.25">
      <c r="B328" s="92"/>
      <c r="C328" s="92"/>
    </row>
    <row r="329" spans="2:3" ht="14.25">
      <c r="B329" s="92"/>
      <c r="C329" s="92"/>
    </row>
    <row r="330" spans="2:3" ht="14.25">
      <c r="B330" s="92"/>
      <c r="C330" s="92"/>
    </row>
    <row r="331" spans="2:3" ht="14.25">
      <c r="B331" s="92"/>
      <c r="C331" s="92"/>
    </row>
    <row r="332" spans="2:3" ht="14.25">
      <c r="B332" s="92"/>
      <c r="C332" s="92"/>
    </row>
    <row r="333" spans="2:3" ht="14.25">
      <c r="B333" s="92"/>
      <c r="C333" s="92"/>
    </row>
    <row r="334" spans="2:3" ht="14.25">
      <c r="B334" s="92"/>
      <c r="C334" s="92"/>
    </row>
    <row r="335" spans="2:3" ht="14.25">
      <c r="B335" s="92"/>
      <c r="C335" s="92"/>
    </row>
    <row r="336" spans="2:3" ht="14.25">
      <c r="B336" s="92"/>
      <c r="C336" s="92"/>
    </row>
    <row r="337" spans="2:3" ht="14.25">
      <c r="B337" s="92"/>
      <c r="C337" s="92"/>
    </row>
    <row r="338" spans="2:3" ht="14.25">
      <c r="B338" s="92"/>
      <c r="C338" s="92"/>
    </row>
    <row r="339" spans="2:3" ht="14.25">
      <c r="B339" s="92"/>
      <c r="C339" s="92"/>
    </row>
    <row r="340" spans="2:3" ht="14.25">
      <c r="B340" s="92"/>
      <c r="C340" s="92"/>
    </row>
    <row r="341" spans="2:3" ht="14.25">
      <c r="B341" s="92"/>
      <c r="C341" s="92"/>
    </row>
    <row r="342" spans="2:3" ht="14.25">
      <c r="B342" s="92"/>
      <c r="C342" s="92"/>
    </row>
    <row r="343" spans="2:3" ht="14.25">
      <c r="B343" s="92"/>
      <c r="C343" s="92"/>
    </row>
    <row r="344" spans="2:3" ht="14.25">
      <c r="B344" s="92"/>
      <c r="C344" s="92"/>
    </row>
    <row r="345" spans="2:3" ht="14.25">
      <c r="B345" s="92"/>
      <c r="C345" s="92"/>
    </row>
    <row r="346" spans="2:3" ht="14.25">
      <c r="B346" s="92"/>
      <c r="C346" s="92"/>
    </row>
    <row r="347" spans="2:3" ht="14.25">
      <c r="B347" s="92"/>
      <c r="C347" s="92"/>
    </row>
    <row r="348" spans="2:3" ht="14.25">
      <c r="B348" s="92"/>
      <c r="C348" s="92"/>
    </row>
    <row r="349" spans="2:3" ht="14.25">
      <c r="B349" s="92"/>
      <c r="C349" s="92"/>
    </row>
    <row r="350" spans="2:3" ht="14.25">
      <c r="B350" s="92"/>
      <c r="C350" s="92"/>
    </row>
    <row r="351" spans="2:3" ht="14.25">
      <c r="B351" s="92"/>
      <c r="C351" s="92"/>
    </row>
    <row r="352" spans="2:3" ht="14.25">
      <c r="B352" s="92"/>
      <c r="C352" s="92"/>
    </row>
    <row r="353" spans="2:3" ht="14.25">
      <c r="B353" s="92"/>
      <c r="C353" s="92"/>
    </row>
    <row r="354" spans="2:3" ht="14.25">
      <c r="B354" s="92"/>
      <c r="C354" s="92"/>
    </row>
    <row r="355" spans="2:3" ht="14.25">
      <c r="B355" s="92"/>
      <c r="C355" s="92"/>
    </row>
    <row r="356" spans="2:3" ht="14.25">
      <c r="B356" s="92"/>
      <c r="C356" s="92"/>
    </row>
    <row r="357" spans="2:3" ht="14.25">
      <c r="B357" s="92"/>
      <c r="C357" s="92"/>
    </row>
    <row r="358" spans="2:3" ht="14.25">
      <c r="B358" s="92"/>
      <c r="C358" s="92"/>
    </row>
    <row r="359" spans="2:3" ht="14.25">
      <c r="B359" s="92"/>
      <c r="C359" s="92"/>
    </row>
    <row r="360" spans="2:3" ht="14.25">
      <c r="B360" s="92"/>
      <c r="C360" s="92"/>
    </row>
    <row r="361" spans="2:3" ht="14.25">
      <c r="B361" s="92"/>
      <c r="C361" s="92"/>
    </row>
    <row r="362" spans="2:3" ht="14.25">
      <c r="B362" s="92"/>
      <c r="C362" s="92"/>
    </row>
    <row r="363" spans="2:3" ht="14.25">
      <c r="B363" s="92"/>
      <c r="C363" s="92"/>
    </row>
    <row r="364" spans="2:3" ht="14.25">
      <c r="B364" s="92"/>
      <c r="C364" s="92"/>
    </row>
    <row r="365" spans="2:3" ht="14.25">
      <c r="B365" s="92"/>
      <c r="C365" s="92"/>
    </row>
    <row r="366" spans="2:3" ht="14.25">
      <c r="B366" s="92"/>
      <c r="C366" s="92"/>
    </row>
    <row r="367" spans="2:3" ht="14.25">
      <c r="B367" s="92"/>
      <c r="C367" s="92"/>
    </row>
    <row r="368" spans="2:3" ht="14.25">
      <c r="B368" s="92"/>
      <c r="C368" s="92"/>
    </row>
    <row r="369" spans="2:3" ht="14.25">
      <c r="B369" s="92"/>
      <c r="C369" s="92"/>
    </row>
    <row r="370" spans="2:3" ht="14.25">
      <c r="B370" s="92"/>
      <c r="C370" s="92"/>
    </row>
    <row r="371" spans="2:3" ht="14.25">
      <c r="B371" s="92"/>
      <c r="C371" s="92"/>
    </row>
    <row r="372" spans="2:3" ht="14.25">
      <c r="B372" s="92"/>
      <c r="C372" s="92"/>
    </row>
    <row r="373" spans="2:3" ht="14.25">
      <c r="B373" s="92"/>
      <c r="C373" s="92"/>
    </row>
    <row r="374" spans="2:3" ht="14.25">
      <c r="B374" s="92"/>
      <c r="C374" s="92"/>
    </row>
    <row r="375" spans="2:3" ht="14.25">
      <c r="B375" s="92"/>
      <c r="C375" s="92"/>
    </row>
    <row r="376" spans="2:3" ht="14.25">
      <c r="B376" s="92"/>
      <c r="C376" s="92"/>
    </row>
    <row r="377" spans="2:3" ht="14.25">
      <c r="B377" s="92"/>
      <c r="C377" s="92"/>
    </row>
    <row r="378" spans="2:3" ht="14.25">
      <c r="B378" s="92"/>
      <c r="C378" s="92"/>
    </row>
    <row r="379" spans="2:3" ht="14.25">
      <c r="B379" s="92"/>
      <c r="C379" s="92"/>
    </row>
    <row r="380" spans="2:3" ht="14.25">
      <c r="B380" s="92"/>
      <c r="C380" s="92"/>
    </row>
    <row r="381" spans="2:3" ht="14.25">
      <c r="B381" s="92"/>
      <c r="C381" s="92"/>
    </row>
    <row r="382" spans="2:3" ht="14.25">
      <c r="B382" s="92"/>
      <c r="C382" s="92"/>
    </row>
    <row r="383" spans="2:3" ht="14.25">
      <c r="B383" s="92"/>
      <c r="C383" s="92"/>
    </row>
    <row r="384" spans="2:3" ht="14.25">
      <c r="B384" s="92"/>
      <c r="C384" s="92"/>
    </row>
    <row r="385" spans="2:3" ht="14.25">
      <c r="B385" s="92"/>
      <c r="C385" s="92"/>
    </row>
    <row r="386" spans="2:3" ht="14.25">
      <c r="B386" s="92"/>
      <c r="C386" s="92"/>
    </row>
    <row r="387" spans="2:3" ht="14.25">
      <c r="B387" s="92"/>
      <c r="C387" s="92"/>
    </row>
    <row r="388" spans="2:3" ht="14.25">
      <c r="B388" s="92"/>
      <c r="C388" s="92"/>
    </row>
    <row r="389" spans="2:3" ht="14.25">
      <c r="B389" s="92"/>
      <c r="C389" s="92"/>
    </row>
  </sheetData>
  <mergeCells count="24">
    <mergeCell ref="I50:J50"/>
    <mergeCell ref="I52:J52"/>
    <mergeCell ref="A5:G5"/>
    <mergeCell ref="A1:A4"/>
    <mergeCell ref="F3:F4"/>
    <mergeCell ref="G3:G4"/>
    <mergeCell ref="B3:B4"/>
    <mergeCell ref="C3:C4"/>
    <mergeCell ref="D3:D4"/>
    <mergeCell ref="E3:E4"/>
    <mergeCell ref="I5:P5"/>
    <mergeCell ref="O3:O4"/>
    <mergeCell ref="P3:P4"/>
    <mergeCell ref="B1:C2"/>
    <mergeCell ref="D1:E2"/>
    <mergeCell ref="F1:G2"/>
    <mergeCell ref="O1:P2"/>
    <mergeCell ref="I1:J4"/>
    <mergeCell ref="K1:L2"/>
    <mergeCell ref="M1:N2"/>
    <mergeCell ref="K3:K4"/>
    <mergeCell ref="L3:L4"/>
    <mergeCell ref="M3:M4"/>
    <mergeCell ref="N3:N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showGridLines="0" workbookViewId="0" topLeftCell="A10">
      <selection activeCell="H24" sqref="H24"/>
    </sheetView>
  </sheetViews>
  <sheetFormatPr defaultColWidth="9.140625" defaultRowHeight="12.75"/>
  <cols>
    <col min="1" max="1" width="22.140625" style="12" customWidth="1"/>
    <col min="2" max="2" width="42.00390625" style="24" customWidth="1"/>
    <col min="3" max="6" width="5.28125" style="12" customWidth="1"/>
    <col min="7" max="8" width="5.28125" style="125" customWidth="1"/>
    <col min="9" max="20" width="5.28125" style="12" customWidth="1"/>
    <col min="21" max="22" width="5.28125" style="125" customWidth="1"/>
    <col min="23" max="16384" width="9.140625" style="12" customWidth="1"/>
  </cols>
  <sheetData>
    <row r="1" spans="1:22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</row>
    <row r="2" spans="1:21" ht="12.75">
      <c r="A2" s="13"/>
      <c r="B2" s="23"/>
      <c r="C2" s="13"/>
      <c r="D2" s="13"/>
      <c r="E2" s="13"/>
      <c r="F2" s="13"/>
      <c r="G2" s="173"/>
      <c r="H2" s="17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73"/>
    </row>
    <row r="3" spans="1:21" ht="15">
      <c r="A3" s="39" t="s">
        <v>76</v>
      </c>
      <c r="B3" s="23"/>
      <c r="C3" s="15"/>
      <c r="D3" s="15"/>
      <c r="E3" s="15"/>
      <c r="F3" s="15"/>
      <c r="G3" s="174"/>
      <c r="H3" s="174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73"/>
    </row>
    <row r="5" spans="1:22" ht="19.5" customHeight="1">
      <c r="A5" s="407" t="s">
        <v>34</v>
      </c>
      <c r="B5" s="411" t="s">
        <v>376</v>
      </c>
      <c r="C5" s="406" t="s">
        <v>2</v>
      </c>
      <c r="D5" s="406"/>
      <c r="E5" s="401" t="s">
        <v>415</v>
      </c>
      <c r="F5" s="401"/>
      <c r="G5" s="389" t="s">
        <v>3</v>
      </c>
      <c r="H5" s="389"/>
      <c r="I5" s="403" t="s">
        <v>29</v>
      </c>
      <c r="J5" s="403"/>
      <c r="K5" s="403" t="s">
        <v>30</v>
      </c>
      <c r="L5" s="403"/>
      <c r="M5" s="403" t="s">
        <v>31</v>
      </c>
      <c r="N5" s="403"/>
      <c r="O5" s="403" t="s">
        <v>32</v>
      </c>
      <c r="P5" s="403"/>
      <c r="Q5" s="404" t="s">
        <v>412</v>
      </c>
      <c r="R5" s="404"/>
      <c r="S5" s="401" t="s">
        <v>392</v>
      </c>
      <c r="T5" s="401"/>
      <c r="U5" s="388" t="s">
        <v>3</v>
      </c>
      <c r="V5" s="388"/>
    </row>
    <row r="6" spans="1:22" ht="19.5" customHeight="1">
      <c r="A6" s="390"/>
      <c r="B6" s="411"/>
      <c r="C6" s="4" t="s">
        <v>6</v>
      </c>
      <c r="D6" s="4" t="s">
        <v>5</v>
      </c>
      <c r="E6" s="5" t="s">
        <v>6</v>
      </c>
      <c r="F6" s="5" t="s">
        <v>5</v>
      </c>
      <c r="G6" s="175" t="s">
        <v>6</v>
      </c>
      <c r="H6" s="175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79" t="s">
        <v>6</v>
      </c>
      <c r="V6" s="179" t="s">
        <v>5</v>
      </c>
    </row>
    <row r="7" spans="1:22" s="16" customFormat="1" ht="16.5" customHeight="1">
      <c r="A7" s="412" t="s">
        <v>37</v>
      </c>
      <c r="B7" s="40" t="s">
        <v>407</v>
      </c>
      <c r="C7" s="41">
        <f>it_agraria!B11</f>
        <v>303</v>
      </c>
      <c r="D7" s="41">
        <f>it_agraria!C11</f>
        <v>14</v>
      </c>
      <c r="E7" s="194">
        <f>it_agraria!D11</f>
        <v>193</v>
      </c>
      <c r="F7" s="194">
        <f>it_agraria!E11</f>
        <v>9</v>
      </c>
      <c r="G7" s="176">
        <f>it_agraria!F11</f>
        <v>110</v>
      </c>
      <c r="H7" s="176">
        <f>it_agraria!G11</f>
        <v>5</v>
      </c>
      <c r="I7" s="41">
        <f>it_agraria!H11</f>
        <v>170</v>
      </c>
      <c r="J7" s="41">
        <f>it_agraria!I11</f>
        <v>8</v>
      </c>
      <c r="K7" s="41"/>
      <c r="L7" s="41"/>
      <c r="M7" s="41"/>
      <c r="N7" s="41"/>
      <c r="O7" s="41"/>
      <c r="P7" s="41"/>
      <c r="Q7" s="43">
        <f>C7+I7+K7+M7+O7</f>
        <v>473</v>
      </c>
      <c r="R7" s="43">
        <f>D7+J7+L7+N7+P7</f>
        <v>22</v>
      </c>
      <c r="S7" s="194">
        <f>it_agraria!D11+it_agraria!J11</f>
        <v>359</v>
      </c>
      <c r="T7" s="194">
        <f>it_agraria!E11+it_agraria!K11</f>
        <v>17</v>
      </c>
      <c r="U7" s="120">
        <f aca="true" t="shared" si="0" ref="U7:V9">Q7-S7</f>
        <v>114</v>
      </c>
      <c r="V7" s="127">
        <f t="shared" si="0"/>
        <v>5</v>
      </c>
    </row>
    <row r="8" spans="1:22" s="16" customFormat="1" ht="16.5" customHeight="1">
      <c r="A8" s="386"/>
      <c r="B8" s="42" t="s">
        <v>408</v>
      </c>
      <c r="C8" s="17"/>
      <c r="D8" s="17"/>
      <c r="E8" s="195"/>
      <c r="F8" s="195"/>
      <c r="G8" s="177"/>
      <c r="H8" s="177"/>
      <c r="I8" s="17"/>
      <c r="J8" s="17"/>
      <c r="K8" s="17">
        <f>it_agraria!L16</f>
        <v>80</v>
      </c>
      <c r="L8" s="17">
        <f>it_agraria!M16</f>
        <v>4</v>
      </c>
      <c r="M8" s="17">
        <f>it_agraria!N16</f>
        <v>39</v>
      </c>
      <c r="N8" s="17">
        <f>it_agraria!O16</f>
        <v>2</v>
      </c>
      <c r="O8" s="17">
        <f>it_agraria!P16</f>
        <v>45</v>
      </c>
      <c r="P8" s="17">
        <f>it_agraria!Q16</f>
        <v>3</v>
      </c>
      <c r="Q8" s="18">
        <f>C8+I8+K8+M8+O8</f>
        <v>164</v>
      </c>
      <c r="R8" s="18">
        <f>D8+J8+L8+N8+P8</f>
        <v>9</v>
      </c>
      <c r="S8" s="195">
        <f>it_agraria!T16</f>
        <v>136</v>
      </c>
      <c r="T8" s="195">
        <f>it_agraria!U16</f>
        <v>8</v>
      </c>
      <c r="U8" s="121">
        <f t="shared" si="0"/>
        <v>28</v>
      </c>
      <c r="V8" s="128">
        <f t="shared" si="0"/>
        <v>1</v>
      </c>
    </row>
    <row r="9" spans="1:22" ht="16.5" customHeight="1">
      <c r="A9" s="386"/>
      <c r="B9" s="42" t="s">
        <v>77</v>
      </c>
      <c r="C9" s="17"/>
      <c r="D9" s="17"/>
      <c r="E9" s="195"/>
      <c r="F9" s="195"/>
      <c r="G9" s="121"/>
      <c r="H9" s="121"/>
      <c r="I9" s="18"/>
      <c r="J9" s="18"/>
      <c r="K9" s="18">
        <f>it_agraria!L19</f>
        <v>87</v>
      </c>
      <c r="L9" s="18">
        <f>it_agraria!M19</f>
        <v>4</v>
      </c>
      <c r="M9" s="18">
        <f>it_agraria!N19</f>
        <v>67</v>
      </c>
      <c r="N9" s="18">
        <f>it_agraria!O19</f>
        <v>3</v>
      </c>
      <c r="O9" s="18">
        <f>it_agraria!P19</f>
        <v>53</v>
      </c>
      <c r="P9" s="18">
        <f>it_agraria!Q19</f>
        <v>3</v>
      </c>
      <c r="Q9" s="18">
        <f>C9+I9+K9+M9+O9</f>
        <v>207</v>
      </c>
      <c r="R9" s="18">
        <f>it_agraria!S19</f>
        <v>10</v>
      </c>
      <c r="S9" s="195">
        <f>it_agraria!T19</f>
        <v>174</v>
      </c>
      <c r="T9" s="195">
        <f>it_agraria!U19</f>
        <v>11</v>
      </c>
      <c r="U9" s="121">
        <f t="shared" si="0"/>
        <v>33</v>
      </c>
      <c r="V9" s="128">
        <f t="shared" si="0"/>
        <v>-1</v>
      </c>
    </row>
    <row r="10" spans="1:22" ht="16.5" customHeight="1">
      <c r="A10" s="386"/>
      <c r="B10" s="42" t="s">
        <v>409</v>
      </c>
      <c r="C10" s="17"/>
      <c r="D10" s="17"/>
      <c r="E10" s="195"/>
      <c r="F10" s="195"/>
      <c r="G10" s="121"/>
      <c r="H10" s="121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5"/>
      <c r="T10" s="195"/>
      <c r="U10" s="121"/>
      <c r="V10" s="128"/>
    </row>
    <row r="11" spans="1:22" ht="16.5" customHeight="1">
      <c r="A11" s="386"/>
      <c r="B11" s="157" t="s">
        <v>4</v>
      </c>
      <c r="C11" s="158">
        <f>SUM(C7:C10)</f>
        <v>303</v>
      </c>
      <c r="D11" s="158">
        <f aca="true" t="shared" si="1" ref="D11:V11">SUM(D7:D10)</f>
        <v>14</v>
      </c>
      <c r="E11" s="196">
        <f t="shared" si="1"/>
        <v>193</v>
      </c>
      <c r="F11" s="196">
        <f t="shared" si="1"/>
        <v>9</v>
      </c>
      <c r="G11" s="152">
        <f t="shared" si="1"/>
        <v>110</v>
      </c>
      <c r="H11" s="152">
        <f t="shared" si="1"/>
        <v>5</v>
      </c>
      <c r="I11" s="151">
        <f t="shared" si="1"/>
        <v>170</v>
      </c>
      <c r="J11" s="151">
        <f t="shared" si="1"/>
        <v>8</v>
      </c>
      <c r="K11" s="151">
        <f t="shared" si="1"/>
        <v>167</v>
      </c>
      <c r="L11" s="151">
        <f t="shared" si="1"/>
        <v>8</v>
      </c>
      <c r="M11" s="151">
        <f t="shared" si="1"/>
        <v>106</v>
      </c>
      <c r="N11" s="151">
        <f t="shared" si="1"/>
        <v>5</v>
      </c>
      <c r="O11" s="151">
        <f t="shared" si="1"/>
        <v>98</v>
      </c>
      <c r="P11" s="151">
        <f t="shared" si="1"/>
        <v>6</v>
      </c>
      <c r="Q11" s="151">
        <f t="shared" si="1"/>
        <v>844</v>
      </c>
      <c r="R11" s="151">
        <f t="shared" si="1"/>
        <v>41</v>
      </c>
      <c r="S11" s="196">
        <f t="shared" si="1"/>
        <v>669</v>
      </c>
      <c r="T11" s="196">
        <f t="shared" si="1"/>
        <v>36</v>
      </c>
      <c r="U11" s="152">
        <f t="shared" si="1"/>
        <v>175</v>
      </c>
      <c r="V11" s="153">
        <f t="shared" si="1"/>
        <v>5</v>
      </c>
    </row>
    <row r="12" spans="1:22" ht="16.5" customHeight="1">
      <c r="A12" s="386"/>
      <c r="B12" s="40" t="s">
        <v>38</v>
      </c>
      <c r="C12" s="41">
        <f>it_st_mecc_meccatronica_energia!B19</f>
        <v>665</v>
      </c>
      <c r="D12" s="41">
        <f>it_st_mecc_meccatronica_energia!C19</f>
        <v>26</v>
      </c>
      <c r="E12" s="194">
        <f>it_st_mecc_meccatronica_energia!D19</f>
        <v>591</v>
      </c>
      <c r="F12" s="194">
        <f>it_st_mecc_meccatronica_energia!E19</f>
        <v>23</v>
      </c>
      <c r="G12" s="120">
        <f>it_st_mecc_meccatronica_energia!F19</f>
        <v>74</v>
      </c>
      <c r="H12" s="120">
        <f>it_st_mecc_meccatronica_energia!G19</f>
        <v>3</v>
      </c>
      <c r="I12" s="43">
        <f>it_st_mecc_meccatronica_energia!H19</f>
        <v>453</v>
      </c>
      <c r="J12" s="43">
        <f>it_st_mecc_meccatronica_energia!I19</f>
        <v>20</v>
      </c>
      <c r="K12" s="43"/>
      <c r="L12" s="43"/>
      <c r="M12" s="43"/>
      <c r="N12" s="43"/>
      <c r="O12" s="43"/>
      <c r="P12" s="43"/>
      <c r="Q12" s="43">
        <f>C12+I12+K12+M12+O12</f>
        <v>1118</v>
      </c>
      <c r="R12" s="43">
        <f>D12+J12+L12+N12+P12</f>
        <v>46</v>
      </c>
      <c r="S12" s="194">
        <f>it_st_mecc_meccatronica_energia!D19+it_st_mecc_meccatronica_energia!J19</f>
        <v>997</v>
      </c>
      <c r="T12" s="194">
        <f>it_st_mecc_meccatronica_energia!E19+it_st_mecc_meccatronica_energia!K19</f>
        <v>41</v>
      </c>
      <c r="U12" s="120">
        <f aca="true" t="shared" si="2" ref="U12:V14">Q12-S12</f>
        <v>121</v>
      </c>
      <c r="V12" s="127">
        <f t="shared" si="2"/>
        <v>5</v>
      </c>
    </row>
    <row r="13" spans="1:22" ht="16.5" customHeight="1">
      <c r="A13" s="386"/>
      <c r="B13" s="42" t="s">
        <v>78</v>
      </c>
      <c r="C13" s="17"/>
      <c r="D13" s="17"/>
      <c r="E13" s="195"/>
      <c r="F13" s="195"/>
      <c r="G13" s="121"/>
      <c r="H13" s="121"/>
      <c r="I13" s="18"/>
      <c r="J13" s="18"/>
      <c r="K13" s="18">
        <f>it_st_mecc_meccatronica_energia!L32</f>
        <v>291</v>
      </c>
      <c r="L13" s="18">
        <f>it_st_mecc_meccatronica_energia!M32</f>
        <v>13</v>
      </c>
      <c r="M13" s="18">
        <f>it_st_mecc_meccatronica_energia!N32</f>
        <v>283</v>
      </c>
      <c r="N13" s="18">
        <f>it_st_mecc_meccatronica_energia!O32</f>
        <v>13</v>
      </c>
      <c r="O13" s="18">
        <f>it_st_mecc_meccatronica_energia!P32</f>
        <v>246</v>
      </c>
      <c r="P13" s="18">
        <f>it_st_mecc_meccatronica_energia!Q32</f>
        <v>13</v>
      </c>
      <c r="Q13" s="18">
        <f>C13+I13+K13+M13+O13</f>
        <v>820</v>
      </c>
      <c r="R13" s="18">
        <f>D13+J13+L13+N13+P13</f>
        <v>39</v>
      </c>
      <c r="S13" s="195">
        <f>it_st_mecc_meccatronica_energia!T32</f>
        <v>819</v>
      </c>
      <c r="T13" s="195">
        <f>it_st_mecc_meccatronica_energia!U32</f>
        <v>39</v>
      </c>
      <c r="U13" s="121">
        <f t="shared" si="2"/>
        <v>1</v>
      </c>
      <c r="V13" s="128">
        <f t="shared" si="2"/>
        <v>0</v>
      </c>
    </row>
    <row r="14" spans="1:22" ht="16.5" customHeight="1">
      <c r="A14" s="386"/>
      <c r="B14" s="42" t="s">
        <v>79</v>
      </c>
      <c r="C14" s="17"/>
      <c r="D14" s="17"/>
      <c r="E14" s="195"/>
      <c r="F14" s="195"/>
      <c r="G14" s="121"/>
      <c r="H14" s="121"/>
      <c r="I14" s="18"/>
      <c r="J14" s="18"/>
      <c r="K14" s="18">
        <f>it_st_mecc_meccatronica_energia!L38</f>
        <v>91</v>
      </c>
      <c r="L14" s="18">
        <f>it_st_mecc_meccatronica_energia!M38</f>
        <v>4</v>
      </c>
      <c r="M14" s="18">
        <f>it_st_mecc_meccatronica_energia!N38</f>
        <v>99</v>
      </c>
      <c r="N14" s="18">
        <f>it_st_mecc_meccatronica_energia!O38</f>
        <v>5</v>
      </c>
      <c r="O14" s="18">
        <f>it_st_mecc_meccatronica_energia!P38</f>
        <v>0</v>
      </c>
      <c r="P14" s="18">
        <f>it_st_mecc_meccatronica_energia!Q38</f>
        <v>0</v>
      </c>
      <c r="Q14" s="18">
        <f>K14+M14+O14</f>
        <v>190</v>
      </c>
      <c r="R14" s="18">
        <f>L14+N14+P14</f>
        <v>9</v>
      </c>
      <c r="S14" s="195">
        <f>it_st_mecc_meccatronica_energia!T38</f>
        <v>96</v>
      </c>
      <c r="T14" s="195">
        <f>it_st_mecc_meccatronica_energia!U38</f>
        <v>3</v>
      </c>
      <c r="U14" s="121">
        <f t="shared" si="2"/>
        <v>94</v>
      </c>
      <c r="V14" s="128">
        <f t="shared" si="2"/>
        <v>6</v>
      </c>
    </row>
    <row r="15" spans="1:22" ht="16.5" customHeight="1">
      <c r="A15" s="386"/>
      <c r="B15" s="157" t="s">
        <v>4</v>
      </c>
      <c r="C15" s="158">
        <f>SUM(C12:C14)</f>
        <v>665</v>
      </c>
      <c r="D15" s="158">
        <f aca="true" t="shared" si="3" ref="D15:V15">SUM(D12:D14)</f>
        <v>26</v>
      </c>
      <c r="E15" s="196">
        <f t="shared" si="3"/>
        <v>591</v>
      </c>
      <c r="F15" s="196">
        <f t="shared" si="3"/>
        <v>23</v>
      </c>
      <c r="G15" s="152">
        <f t="shared" si="3"/>
        <v>74</v>
      </c>
      <c r="H15" s="152">
        <f t="shared" si="3"/>
        <v>3</v>
      </c>
      <c r="I15" s="151">
        <f t="shared" si="3"/>
        <v>453</v>
      </c>
      <c r="J15" s="151">
        <f t="shared" si="3"/>
        <v>20</v>
      </c>
      <c r="K15" s="151">
        <f t="shared" si="3"/>
        <v>382</v>
      </c>
      <c r="L15" s="151">
        <f t="shared" si="3"/>
        <v>17</v>
      </c>
      <c r="M15" s="151">
        <f t="shared" si="3"/>
        <v>382</v>
      </c>
      <c r="N15" s="151">
        <f t="shared" si="3"/>
        <v>18</v>
      </c>
      <c r="O15" s="151">
        <f t="shared" si="3"/>
        <v>246</v>
      </c>
      <c r="P15" s="151">
        <f t="shared" si="3"/>
        <v>13</v>
      </c>
      <c r="Q15" s="151">
        <f t="shared" si="3"/>
        <v>2128</v>
      </c>
      <c r="R15" s="151">
        <f t="shared" si="3"/>
        <v>94</v>
      </c>
      <c r="S15" s="196">
        <f t="shared" si="3"/>
        <v>1912</v>
      </c>
      <c r="T15" s="196">
        <f t="shared" si="3"/>
        <v>83</v>
      </c>
      <c r="U15" s="152">
        <f t="shared" si="3"/>
        <v>216</v>
      </c>
      <c r="V15" s="153">
        <f t="shared" si="3"/>
        <v>11</v>
      </c>
    </row>
    <row r="16" spans="1:22" ht="16.5" customHeight="1">
      <c r="A16" s="386"/>
      <c r="B16" s="40" t="s">
        <v>39</v>
      </c>
      <c r="C16" s="41">
        <f>it_st_elettronica_elettrotecn!B19</f>
        <v>583</v>
      </c>
      <c r="D16" s="41">
        <f>it_st_elettronica_elettrotecn!C19</f>
        <v>23</v>
      </c>
      <c r="E16" s="194">
        <f>it_st_elettronica_elettrotecn!D19</f>
        <v>546</v>
      </c>
      <c r="F16" s="194">
        <f>it_st_elettronica_elettrotecn!E19</f>
        <v>21</v>
      </c>
      <c r="G16" s="120">
        <f>it_st_elettronica_elettrotecn!F19</f>
        <v>37</v>
      </c>
      <c r="H16" s="120">
        <f>it_st_elettronica_elettrotecn!G19</f>
        <v>2</v>
      </c>
      <c r="I16" s="43">
        <f>it_st_elettronica_elettrotecn!H19</f>
        <v>467</v>
      </c>
      <c r="J16" s="43">
        <f>it_st_elettronica_elettrotecn!I19</f>
        <v>22</v>
      </c>
      <c r="K16" s="43"/>
      <c r="L16" s="43"/>
      <c r="M16" s="43"/>
      <c r="N16" s="43"/>
      <c r="O16" s="43"/>
      <c r="P16" s="43"/>
      <c r="Q16" s="43">
        <f aca="true" t="shared" si="4" ref="Q16:R19">C16+I16+K16+M16+O16</f>
        <v>1050</v>
      </c>
      <c r="R16" s="43">
        <f t="shared" si="4"/>
        <v>45</v>
      </c>
      <c r="S16" s="194">
        <f>it_st_elettronica_elettrotecn!D19+it_st_elettronica_elettrotecn!J19</f>
        <v>910</v>
      </c>
      <c r="T16" s="194">
        <f>it_st_elettronica_elettrotecn!E19+it_st_elettronica_elettrotecn!K19</f>
        <v>38</v>
      </c>
      <c r="U16" s="120">
        <f aca="true" t="shared" si="5" ref="U16:V19">Q16-S16</f>
        <v>140</v>
      </c>
      <c r="V16" s="127">
        <f t="shared" si="5"/>
        <v>7</v>
      </c>
    </row>
    <row r="17" spans="1:22" ht="16.5" customHeight="1">
      <c r="A17" s="386"/>
      <c r="B17" s="42" t="s">
        <v>80</v>
      </c>
      <c r="C17" s="17"/>
      <c r="D17" s="17"/>
      <c r="E17" s="195"/>
      <c r="F17" s="195"/>
      <c r="G17" s="121"/>
      <c r="H17" s="121"/>
      <c r="I17" s="18"/>
      <c r="J17" s="18"/>
      <c r="K17" s="18">
        <f>it_st_elettronica_elettrotecn!L29</f>
        <v>121</v>
      </c>
      <c r="L17" s="18">
        <f>it_st_elettronica_elettrotecn!M29</f>
        <v>5</v>
      </c>
      <c r="M17" s="18">
        <f>it_st_elettronica_elettrotecn!N29</f>
        <v>122</v>
      </c>
      <c r="N17" s="18">
        <f>it_st_elettronica_elettrotecn!O29</f>
        <v>6</v>
      </c>
      <c r="O17" s="18">
        <f>it_st_elettronica_elettrotecn!P29</f>
        <v>159</v>
      </c>
      <c r="P17" s="18">
        <f>it_st_elettronica_elettrotecn!Q29</f>
        <v>10</v>
      </c>
      <c r="Q17" s="18">
        <f t="shared" si="4"/>
        <v>402</v>
      </c>
      <c r="R17" s="18">
        <f t="shared" si="4"/>
        <v>21</v>
      </c>
      <c r="S17" s="195">
        <f>it_st_elettronica_elettrotecn!T29</f>
        <v>422</v>
      </c>
      <c r="T17" s="195">
        <f>it_st_elettronica_elettrotecn!U29</f>
        <v>23</v>
      </c>
      <c r="U17" s="121">
        <f t="shared" si="5"/>
        <v>-20</v>
      </c>
      <c r="V17" s="128">
        <f t="shared" si="5"/>
        <v>-2</v>
      </c>
    </row>
    <row r="18" spans="1:22" ht="16.5" customHeight="1">
      <c r="A18" s="386"/>
      <c r="B18" s="42" t="s">
        <v>81</v>
      </c>
      <c r="C18" s="17"/>
      <c r="D18" s="17"/>
      <c r="E18" s="195"/>
      <c r="F18" s="195"/>
      <c r="G18" s="121"/>
      <c r="H18" s="121"/>
      <c r="I18" s="18"/>
      <c r="J18" s="18"/>
      <c r="K18" s="18">
        <f>it_st_elettronica_elettrotecn!L36</f>
        <v>172</v>
      </c>
      <c r="L18" s="18">
        <f>it_st_elettronica_elettrotecn!M36</f>
        <v>7</v>
      </c>
      <c r="M18" s="18">
        <f>it_st_elettronica_elettrotecn!N36</f>
        <v>173</v>
      </c>
      <c r="N18" s="18">
        <f>it_st_elettronica_elettrotecn!O36</f>
        <v>8</v>
      </c>
      <c r="O18" s="18">
        <f>it_st_elettronica_elettrotecn!P36</f>
        <v>164</v>
      </c>
      <c r="P18" s="18">
        <f>it_st_elettronica_elettrotecn!Q36</f>
        <v>9</v>
      </c>
      <c r="Q18" s="18">
        <f t="shared" si="4"/>
        <v>509</v>
      </c>
      <c r="R18" s="18">
        <f t="shared" si="4"/>
        <v>24</v>
      </c>
      <c r="S18" s="195">
        <f>it_st_elettronica_elettrotecn!T36</f>
        <v>559</v>
      </c>
      <c r="T18" s="195">
        <f>it_st_elettronica_elettrotecn!U36</f>
        <v>27</v>
      </c>
      <c r="U18" s="121">
        <f t="shared" si="5"/>
        <v>-50</v>
      </c>
      <c r="V18" s="128">
        <f t="shared" si="5"/>
        <v>-3</v>
      </c>
    </row>
    <row r="19" spans="1:22" ht="16.5" customHeight="1">
      <c r="A19" s="386"/>
      <c r="B19" s="42" t="s">
        <v>82</v>
      </c>
      <c r="C19" s="17"/>
      <c r="D19" s="17"/>
      <c r="E19" s="195"/>
      <c r="F19" s="195"/>
      <c r="G19" s="121"/>
      <c r="H19" s="121"/>
      <c r="I19" s="18"/>
      <c r="J19" s="18"/>
      <c r="K19" s="18">
        <f>it_st_elettronica_elettrotecn!L43</f>
        <v>125</v>
      </c>
      <c r="L19" s="18">
        <f>it_st_elettronica_elettrotecn!M43</f>
        <v>4</v>
      </c>
      <c r="M19" s="18">
        <f>it_st_elettronica_elettrotecn!N43</f>
        <v>85</v>
      </c>
      <c r="N19" s="18">
        <f>it_st_elettronica_elettrotecn!O43</f>
        <v>4</v>
      </c>
      <c r="O19" s="18">
        <f>it_st_elettronica_elettrotecn!P43</f>
        <v>20</v>
      </c>
      <c r="P19" s="18">
        <f>it_st_elettronica_elettrotecn!Q43</f>
        <v>1</v>
      </c>
      <c r="Q19" s="18">
        <f t="shared" si="4"/>
        <v>230</v>
      </c>
      <c r="R19" s="18">
        <f t="shared" si="4"/>
        <v>9</v>
      </c>
      <c r="S19" s="195">
        <f>it_st_elettronica_elettrotecn!T43</f>
        <v>96</v>
      </c>
      <c r="T19" s="195">
        <f>it_st_elettronica_elettrotecn!U43</f>
        <v>4</v>
      </c>
      <c r="U19" s="121">
        <f t="shared" si="5"/>
        <v>134</v>
      </c>
      <c r="V19" s="128">
        <f t="shared" si="5"/>
        <v>5</v>
      </c>
    </row>
    <row r="20" spans="1:22" ht="16.5" customHeight="1">
      <c r="A20" s="386"/>
      <c r="B20" s="157" t="s">
        <v>4</v>
      </c>
      <c r="C20" s="158">
        <f>SUM(C16:C19)</f>
        <v>583</v>
      </c>
      <c r="D20" s="158">
        <f aca="true" t="shared" si="6" ref="D20:V20">SUM(D16:D19)</f>
        <v>23</v>
      </c>
      <c r="E20" s="196">
        <f t="shared" si="6"/>
        <v>546</v>
      </c>
      <c r="F20" s="196">
        <f t="shared" si="6"/>
        <v>21</v>
      </c>
      <c r="G20" s="152">
        <f t="shared" si="6"/>
        <v>37</v>
      </c>
      <c r="H20" s="152">
        <f t="shared" si="6"/>
        <v>2</v>
      </c>
      <c r="I20" s="151">
        <f t="shared" si="6"/>
        <v>467</v>
      </c>
      <c r="J20" s="151">
        <f t="shared" si="6"/>
        <v>22</v>
      </c>
      <c r="K20" s="151">
        <f t="shared" si="6"/>
        <v>418</v>
      </c>
      <c r="L20" s="151">
        <f t="shared" si="6"/>
        <v>16</v>
      </c>
      <c r="M20" s="151">
        <f t="shared" si="6"/>
        <v>380</v>
      </c>
      <c r="N20" s="151">
        <f t="shared" si="6"/>
        <v>18</v>
      </c>
      <c r="O20" s="151">
        <f t="shared" si="6"/>
        <v>343</v>
      </c>
      <c r="P20" s="151">
        <f t="shared" si="6"/>
        <v>20</v>
      </c>
      <c r="Q20" s="151">
        <f t="shared" si="6"/>
        <v>2191</v>
      </c>
      <c r="R20" s="151">
        <f t="shared" si="6"/>
        <v>99</v>
      </c>
      <c r="S20" s="196">
        <f t="shared" si="6"/>
        <v>1987</v>
      </c>
      <c r="T20" s="196">
        <f t="shared" si="6"/>
        <v>92</v>
      </c>
      <c r="U20" s="152">
        <f t="shared" si="6"/>
        <v>204</v>
      </c>
      <c r="V20" s="153">
        <f t="shared" si="6"/>
        <v>7</v>
      </c>
    </row>
    <row r="21" spans="1:22" ht="16.5" customHeight="1">
      <c r="A21" s="386"/>
      <c r="B21" s="40" t="s">
        <v>40</v>
      </c>
      <c r="C21" s="41">
        <f>it_st_informatica_telecomunicaz!B18</f>
        <v>890</v>
      </c>
      <c r="D21" s="41">
        <f>it_st_informatica_telecomunicaz!C18</f>
        <v>35</v>
      </c>
      <c r="E21" s="194">
        <f>it_st_informatica_telecomunicaz!D18</f>
        <v>925</v>
      </c>
      <c r="F21" s="194">
        <f>it_st_informatica_telecomunicaz!E18</f>
        <v>36</v>
      </c>
      <c r="G21" s="120">
        <f>it_st_informatica_telecomunicaz!F18</f>
        <v>-35</v>
      </c>
      <c r="H21" s="120">
        <f>it_st_informatica_telecomunicaz!G18</f>
        <v>-1</v>
      </c>
      <c r="I21" s="43">
        <f>it_st_informatica_telecomunicaz!H18</f>
        <v>700</v>
      </c>
      <c r="J21" s="43">
        <f>it_st_informatica_telecomunicaz!I18</f>
        <v>32</v>
      </c>
      <c r="K21" s="43"/>
      <c r="L21" s="43"/>
      <c r="M21" s="43"/>
      <c r="N21" s="43"/>
      <c r="O21" s="43"/>
      <c r="P21" s="43"/>
      <c r="Q21" s="43">
        <f aca="true" t="shared" si="7" ref="Q21:R23">C21+I21+K21+M21+O21</f>
        <v>1590</v>
      </c>
      <c r="R21" s="43">
        <f t="shared" si="7"/>
        <v>67</v>
      </c>
      <c r="S21" s="194">
        <f>it_st_informatica_telecomunicaz!D18+it_st_informatica_telecomunicaz!J18</f>
        <v>1615</v>
      </c>
      <c r="T21" s="194">
        <f>it_st_informatica_telecomunicaz!E18+it_st_informatica_telecomunicaz!K18</f>
        <v>67</v>
      </c>
      <c r="U21" s="120">
        <f aca="true" t="shared" si="8" ref="U21:V23">Q21-S21</f>
        <v>-25</v>
      </c>
      <c r="V21" s="127">
        <f t="shared" si="8"/>
        <v>0</v>
      </c>
    </row>
    <row r="22" spans="1:22" ht="16.5" customHeight="1">
      <c r="A22" s="386"/>
      <c r="B22" s="42" t="s">
        <v>83</v>
      </c>
      <c r="C22" s="17"/>
      <c r="D22" s="17"/>
      <c r="E22" s="195"/>
      <c r="F22" s="195"/>
      <c r="G22" s="121"/>
      <c r="H22" s="121"/>
      <c r="I22" s="18"/>
      <c r="J22" s="18"/>
      <c r="K22" s="18">
        <f>it_st_informatica_telecomunicaz!L32</f>
        <v>482</v>
      </c>
      <c r="L22" s="18">
        <f>it_st_informatica_telecomunicaz!M32</f>
        <v>21</v>
      </c>
      <c r="M22" s="18">
        <f>it_st_informatica_telecomunicaz!N32</f>
        <v>354</v>
      </c>
      <c r="N22" s="18">
        <f>it_st_informatica_telecomunicaz!O32</f>
        <v>16</v>
      </c>
      <c r="O22" s="18">
        <f>it_st_informatica_telecomunicaz!P32</f>
        <v>236</v>
      </c>
      <c r="P22" s="18">
        <f>it_st_informatica_telecomunicaz!Q32</f>
        <v>13</v>
      </c>
      <c r="Q22" s="18">
        <f t="shared" si="7"/>
        <v>1072</v>
      </c>
      <c r="R22" s="18">
        <f t="shared" si="7"/>
        <v>50</v>
      </c>
      <c r="S22" s="195">
        <f>it_st_informatica_telecomunicaz!T32</f>
        <v>945</v>
      </c>
      <c r="T22" s="195">
        <f>it_st_informatica_telecomunicaz!U32</f>
        <v>43</v>
      </c>
      <c r="U22" s="121">
        <f t="shared" si="8"/>
        <v>127</v>
      </c>
      <c r="V22" s="128">
        <f t="shared" si="8"/>
        <v>7</v>
      </c>
    </row>
    <row r="23" spans="1:22" ht="16.5" customHeight="1">
      <c r="A23" s="386"/>
      <c r="B23" s="42" t="s">
        <v>94</v>
      </c>
      <c r="C23" s="17"/>
      <c r="D23" s="17"/>
      <c r="E23" s="195"/>
      <c r="F23" s="195"/>
      <c r="G23" s="121"/>
      <c r="H23" s="121"/>
      <c r="I23" s="18"/>
      <c r="J23" s="18"/>
      <c r="K23" s="18">
        <f>it_st_informatica_telecomunicaz!L39</f>
        <v>97</v>
      </c>
      <c r="L23" s="18">
        <f>it_st_informatica_telecomunicaz!M39</f>
        <v>5</v>
      </c>
      <c r="M23" s="18">
        <f>it_st_informatica_telecomunicaz!N39</f>
        <v>53</v>
      </c>
      <c r="N23" s="18">
        <f>it_st_informatica_telecomunicaz!O39</f>
        <v>3</v>
      </c>
      <c r="O23" s="18">
        <f>it_st_informatica_telecomunicaz!P39</f>
        <v>100</v>
      </c>
      <c r="P23" s="18">
        <f>it_st_informatica_telecomunicaz!Q39</f>
        <v>5</v>
      </c>
      <c r="Q23" s="18">
        <f t="shared" si="7"/>
        <v>250</v>
      </c>
      <c r="R23" s="18">
        <f t="shared" si="7"/>
        <v>13</v>
      </c>
      <c r="S23" s="195">
        <f>it_st_informatica_telecomunicaz!T39</f>
        <v>341</v>
      </c>
      <c r="T23" s="195">
        <f>it_st_informatica_telecomunicaz!U39</f>
        <v>20</v>
      </c>
      <c r="U23" s="121">
        <f t="shared" si="8"/>
        <v>-91</v>
      </c>
      <c r="V23" s="128">
        <f t="shared" si="8"/>
        <v>-7</v>
      </c>
    </row>
    <row r="24" spans="1:22" ht="16.5" customHeight="1">
      <c r="A24" s="386"/>
      <c r="B24" s="157" t="s">
        <v>4</v>
      </c>
      <c r="C24" s="158">
        <f>SUM(C21:C23)</f>
        <v>890</v>
      </c>
      <c r="D24" s="158">
        <f aca="true" t="shared" si="9" ref="D24:V24">SUM(D21:D23)</f>
        <v>35</v>
      </c>
      <c r="E24" s="196">
        <f t="shared" si="9"/>
        <v>925</v>
      </c>
      <c r="F24" s="196">
        <f t="shared" si="9"/>
        <v>36</v>
      </c>
      <c r="G24" s="152">
        <f t="shared" si="9"/>
        <v>-35</v>
      </c>
      <c r="H24" s="152">
        <f t="shared" si="9"/>
        <v>-1</v>
      </c>
      <c r="I24" s="151">
        <f t="shared" si="9"/>
        <v>700</v>
      </c>
      <c r="J24" s="151">
        <f t="shared" si="9"/>
        <v>32</v>
      </c>
      <c r="K24" s="151">
        <f t="shared" si="9"/>
        <v>579</v>
      </c>
      <c r="L24" s="151">
        <f t="shared" si="9"/>
        <v>26</v>
      </c>
      <c r="M24" s="151">
        <f t="shared" si="9"/>
        <v>407</v>
      </c>
      <c r="N24" s="151">
        <f t="shared" si="9"/>
        <v>19</v>
      </c>
      <c r="O24" s="151">
        <f t="shared" si="9"/>
        <v>336</v>
      </c>
      <c r="P24" s="151">
        <f t="shared" si="9"/>
        <v>18</v>
      </c>
      <c r="Q24" s="151">
        <f t="shared" si="9"/>
        <v>2912</v>
      </c>
      <c r="R24" s="151">
        <f t="shared" si="9"/>
        <v>130</v>
      </c>
      <c r="S24" s="196">
        <f t="shared" si="9"/>
        <v>2901</v>
      </c>
      <c r="T24" s="196">
        <f t="shared" si="9"/>
        <v>130</v>
      </c>
      <c r="U24" s="152">
        <f t="shared" si="9"/>
        <v>11</v>
      </c>
      <c r="V24" s="153">
        <f t="shared" si="9"/>
        <v>0</v>
      </c>
    </row>
    <row r="25" spans="1:22" ht="16.5" customHeight="1">
      <c r="A25" s="386"/>
      <c r="B25" s="40" t="s">
        <v>41</v>
      </c>
      <c r="C25" s="41">
        <f>it_st_chim_materiali_biotecnol!B14</f>
        <v>434</v>
      </c>
      <c r="D25" s="41">
        <f>it_st_chim_materiali_biotecnol!C14</f>
        <v>18</v>
      </c>
      <c r="E25" s="194">
        <f>it_st_chim_materiali_biotecnol!D14</f>
        <v>348</v>
      </c>
      <c r="F25" s="194">
        <f>it_st_chim_materiali_biotecnol!E14</f>
        <v>15</v>
      </c>
      <c r="G25" s="120">
        <f>it_st_chim_materiali_biotecnol!F14</f>
        <v>86</v>
      </c>
      <c r="H25" s="120">
        <f>it_st_chim_materiali_biotecnol!G14</f>
        <v>3</v>
      </c>
      <c r="I25" s="43">
        <f>it_st_chim_materiali_biotecnol!H14</f>
        <v>341</v>
      </c>
      <c r="J25" s="43">
        <f>it_st_chim_materiali_biotecnol!I14</f>
        <v>15</v>
      </c>
      <c r="K25" s="43"/>
      <c r="L25" s="43"/>
      <c r="M25" s="43"/>
      <c r="N25" s="43"/>
      <c r="O25" s="43"/>
      <c r="P25" s="43"/>
      <c r="Q25" s="43">
        <f aca="true" t="shared" si="10" ref="Q25:R28">C25+I25+K25+M25+O25</f>
        <v>775</v>
      </c>
      <c r="R25" s="43">
        <f t="shared" si="10"/>
        <v>33</v>
      </c>
      <c r="S25" s="194">
        <f>it_st_chim_materiali_biotecnol!D14+it_st_chim_materiali_biotecnol!J14</f>
        <v>665</v>
      </c>
      <c r="T25" s="194">
        <f>it_st_chim_materiali_biotecnol!E14+it_st_chim_materiali_biotecnol!K14</f>
        <v>28</v>
      </c>
      <c r="U25" s="120">
        <f aca="true" t="shared" si="11" ref="U25:V28">Q25-S25</f>
        <v>110</v>
      </c>
      <c r="V25" s="127">
        <f t="shared" si="11"/>
        <v>5</v>
      </c>
    </row>
    <row r="26" spans="1:22" ht="16.5" customHeight="1">
      <c r="A26" s="386"/>
      <c r="B26" s="42" t="s">
        <v>84</v>
      </c>
      <c r="C26" s="17"/>
      <c r="D26" s="17"/>
      <c r="E26" s="195"/>
      <c r="F26" s="195"/>
      <c r="G26" s="121"/>
      <c r="H26" s="121"/>
      <c r="I26" s="18"/>
      <c r="J26" s="18"/>
      <c r="K26" s="18">
        <f>it_st_chim_materiali_biotecnol!L20</f>
        <v>73</v>
      </c>
      <c r="L26" s="18">
        <f>it_st_chim_materiali_biotecnol!M20</f>
        <v>3</v>
      </c>
      <c r="M26" s="18">
        <f>it_st_chim_materiali_biotecnol!N20</f>
        <v>45</v>
      </c>
      <c r="N26" s="18">
        <f>it_st_chim_materiali_biotecnol!O20</f>
        <v>2</v>
      </c>
      <c r="O26" s="18">
        <f>it_st_chim_materiali_biotecnol!P20</f>
        <v>76</v>
      </c>
      <c r="P26" s="18">
        <f>it_st_chim_materiali_biotecnol!Q20</f>
        <v>3</v>
      </c>
      <c r="Q26" s="18">
        <f t="shared" si="10"/>
        <v>194</v>
      </c>
      <c r="R26" s="18">
        <f t="shared" si="10"/>
        <v>8</v>
      </c>
      <c r="S26" s="195">
        <f>it_st_chim_materiali_biotecnol!T20</f>
        <v>184</v>
      </c>
      <c r="T26" s="195">
        <f>it_st_chim_materiali_biotecnol!U20</f>
        <v>7</v>
      </c>
      <c r="U26" s="121">
        <f t="shared" si="11"/>
        <v>10</v>
      </c>
      <c r="V26" s="128">
        <f t="shared" si="11"/>
        <v>1</v>
      </c>
    </row>
    <row r="27" spans="1:22" ht="16.5" customHeight="1">
      <c r="A27" s="386"/>
      <c r="B27" s="42" t="s">
        <v>85</v>
      </c>
      <c r="C27" s="17"/>
      <c r="D27" s="17"/>
      <c r="E27" s="195"/>
      <c r="F27" s="195"/>
      <c r="G27" s="121"/>
      <c r="H27" s="121"/>
      <c r="I27" s="18"/>
      <c r="J27" s="18"/>
      <c r="K27" s="18">
        <f>it_st_chim_materiali_biotecnol!L23</f>
        <v>49</v>
      </c>
      <c r="L27" s="18">
        <f>it_st_chim_materiali_biotecnol!M23</f>
        <v>2</v>
      </c>
      <c r="M27" s="18">
        <f>it_st_chim_materiali_biotecnol!N23</f>
        <v>39</v>
      </c>
      <c r="N27" s="18">
        <f>it_st_chim_materiali_biotecnol!O23</f>
        <v>2</v>
      </c>
      <c r="O27" s="18">
        <f>it_st_chim_materiali_biotecnol!P23</f>
        <v>0</v>
      </c>
      <c r="P27" s="18">
        <f>it_st_chim_materiali_biotecnol!Q23</f>
        <v>0</v>
      </c>
      <c r="Q27" s="18">
        <f t="shared" si="10"/>
        <v>88</v>
      </c>
      <c r="R27" s="18">
        <f t="shared" si="10"/>
        <v>4</v>
      </c>
      <c r="S27" s="195">
        <f>it_st_chim_materiali_biotecnol!T23</f>
        <v>44</v>
      </c>
      <c r="T27" s="195">
        <f>it_st_chim_materiali_biotecnol!U23</f>
        <v>2</v>
      </c>
      <c r="U27" s="121">
        <f t="shared" si="11"/>
        <v>44</v>
      </c>
      <c r="V27" s="128">
        <f t="shared" si="11"/>
        <v>2</v>
      </c>
    </row>
    <row r="28" spans="1:22" ht="16.5" customHeight="1">
      <c r="A28" s="386"/>
      <c r="B28" s="42" t="s">
        <v>86</v>
      </c>
      <c r="C28" s="17"/>
      <c r="D28" s="17"/>
      <c r="E28" s="195"/>
      <c r="F28" s="195"/>
      <c r="G28" s="121"/>
      <c r="H28" s="121"/>
      <c r="I28" s="18"/>
      <c r="J28" s="18"/>
      <c r="K28" s="18">
        <f>it_st_chim_materiali_biotecnol!L28</f>
        <v>192</v>
      </c>
      <c r="L28" s="18">
        <f>it_st_chim_materiali_biotecnol!M28</f>
        <v>7</v>
      </c>
      <c r="M28" s="18">
        <f>it_st_chim_materiali_biotecnol!N28</f>
        <v>191</v>
      </c>
      <c r="N28" s="18">
        <f>it_st_chim_materiali_biotecnol!O28</f>
        <v>9</v>
      </c>
      <c r="O28" s="18">
        <f>it_st_chim_materiali_biotecnol!P28</f>
        <v>204</v>
      </c>
      <c r="P28" s="18">
        <f>it_st_chim_materiali_biotecnol!Q28</f>
        <v>10</v>
      </c>
      <c r="Q28" s="18">
        <f t="shared" si="10"/>
        <v>587</v>
      </c>
      <c r="R28" s="18">
        <f t="shared" si="10"/>
        <v>26</v>
      </c>
      <c r="S28" s="195">
        <f>it_st_chim_materiali_biotecnol!T28</f>
        <v>631</v>
      </c>
      <c r="T28" s="195">
        <f>it_st_chim_materiali_biotecnol!U28</f>
        <v>29</v>
      </c>
      <c r="U28" s="121">
        <f t="shared" si="11"/>
        <v>-44</v>
      </c>
      <c r="V28" s="128">
        <f t="shared" si="11"/>
        <v>-3</v>
      </c>
    </row>
    <row r="29" spans="1:22" ht="16.5" customHeight="1">
      <c r="A29" s="387"/>
      <c r="B29" s="157" t="s">
        <v>4</v>
      </c>
      <c r="C29" s="158">
        <f>SUM(C25:C28)</f>
        <v>434</v>
      </c>
      <c r="D29" s="158">
        <f aca="true" t="shared" si="12" ref="D29:V29">SUM(D25:D28)</f>
        <v>18</v>
      </c>
      <c r="E29" s="196">
        <f t="shared" si="12"/>
        <v>348</v>
      </c>
      <c r="F29" s="196">
        <f t="shared" si="12"/>
        <v>15</v>
      </c>
      <c r="G29" s="152">
        <f t="shared" si="12"/>
        <v>86</v>
      </c>
      <c r="H29" s="152">
        <f t="shared" si="12"/>
        <v>3</v>
      </c>
      <c r="I29" s="151">
        <f t="shared" si="12"/>
        <v>341</v>
      </c>
      <c r="J29" s="151">
        <f t="shared" si="12"/>
        <v>15</v>
      </c>
      <c r="K29" s="151">
        <f t="shared" si="12"/>
        <v>314</v>
      </c>
      <c r="L29" s="151">
        <f t="shared" si="12"/>
        <v>12</v>
      </c>
      <c r="M29" s="151">
        <f t="shared" si="12"/>
        <v>275</v>
      </c>
      <c r="N29" s="151">
        <f t="shared" si="12"/>
        <v>13</v>
      </c>
      <c r="O29" s="151">
        <f t="shared" si="12"/>
        <v>280</v>
      </c>
      <c r="P29" s="151">
        <f t="shared" si="12"/>
        <v>13</v>
      </c>
      <c r="Q29" s="151">
        <f t="shared" si="12"/>
        <v>1644</v>
      </c>
      <c r="R29" s="151">
        <f t="shared" si="12"/>
        <v>71</v>
      </c>
      <c r="S29" s="196">
        <f t="shared" si="12"/>
        <v>1524</v>
      </c>
      <c r="T29" s="196">
        <f t="shared" si="12"/>
        <v>66</v>
      </c>
      <c r="U29" s="152">
        <f t="shared" si="12"/>
        <v>120</v>
      </c>
      <c r="V29" s="153">
        <f t="shared" si="12"/>
        <v>5</v>
      </c>
    </row>
    <row r="30" spans="1:22" ht="12.75">
      <c r="A30" s="19"/>
      <c r="B30" s="25"/>
      <c r="C30" s="20"/>
      <c r="D30" s="20"/>
      <c r="E30" s="20"/>
      <c r="F30" s="20"/>
      <c r="G30" s="178"/>
      <c r="H30" s="17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78"/>
      <c r="V30" s="178"/>
    </row>
    <row r="31" spans="1:22" ht="12.75">
      <c r="A31" s="19"/>
      <c r="B31" s="25"/>
      <c r="C31" s="20"/>
      <c r="D31" s="20"/>
      <c r="E31" s="20"/>
      <c r="F31" s="20"/>
      <c r="G31" s="178"/>
      <c r="H31" s="17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78"/>
      <c r="V31" s="178"/>
    </row>
    <row r="32" spans="1:6" ht="12.75">
      <c r="A32" s="21"/>
      <c r="B32" s="26"/>
      <c r="C32" s="22"/>
      <c r="D32" s="22"/>
      <c r="E32" s="22"/>
      <c r="F32" s="22"/>
    </row>
    <row r="33" spans="2:6" ht="12.75">
      <c r="B33" s="27"/>
      <c r="C33" s="16"/>
      <c r="D33" s="16"/>
      <c r="E33" s="16"/>
      <c r="F33" s="16"/>
    </row>
    <row r="34" spans="2:6" ht="12.75">
      <c r="B34" s="27"/>
      <c r="C34" s="16"/>
      <c r="D34" s="16"/>
      <c r="E34" s="16"/>
      <c r="F34" s="16"/>
    </row>
    <row r="35" spans="2:6" ht="12.75">
      <c r="B35" s="27"/>
      <c r="C35" s="16"/>
      <c r="D35" s="16"/>
      <c r="E35" s="16"/>
      <c r="F35" s="16"/>
    </row>
    <row r="36" spans="2:6" ht="12.75">
      <c r="B36" s="27"/>
      <c r="C36" s="16"/>
      <c r="D36" s="16"/>
      <c r="E36" s="16"/>
      <c r="F36" s="16"/>
    </row>
    <row r="37" spans="2:6" ht="12.75">
      <c r="B37" s="27"/>
      <c r="C37" s="16"/>
      <c r="D37" s="16"/>
      <c r="E37" s="16"/>
      <c r="F37" s="16"/>
    </row>
    <row r="38" spans="2:6" ht="12.75">
      <c r="B38" s="27"/>
      <c r="C38" s="16"/>
      <c r="D38" s="16"/>
      <c r="E38" s="16"/>
      <c r="F38" s="16"/>
    </row>
  </sheetData>
  <mergeCells count="14">
    <mergeCell ref="A5:A6"/>
    <mergeCell ref="B5:B6"/>
    <mergeCell ref="C5:D5"/>
    <mergeCell ref="E5:F5"/>
    <mergeCell ref="A7:A29"/>
    <mergeCell ref="A1:V1"/>
    <mergeCell ref="O5:P5"/>
    <mergeCell ref="Q5:R5"/>
    <mergeCell ref="S5:T5"/>
    <mergeCell ref="U5:V5"/>
    <mergeCell ref="G5:H5"/>
    <mergeCell ref="I5:J5"/>
    <mergeCell ref="K5:L5"/>
    <mergeCell ref="M5:N5"/>
  </mergeCells>
  <printOptions/>
  <pageMargins left="0.17" right="0.16" top="0.33" bottom="0.31" header="0.17" footer="0.17"/>
  <pageSetup horizontalDpi="600" verticalDpi="600" orientation="landscape" paperSize="8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showGridLines="0" workbookViewId="0" topLeftCell="A35">
      <selection activeCell="U54" sqref="U54"/>
    </sheetView>
  </sheetViews>
  <sheetFormatPr defaultColWidth="9.140625" defaultRowHeight="12.75"/>
  <cols>
    <col min="1" max="1" width="22.140625" style="12" customWidth="1"/>
    <col min="2" max="2" width="42.00390625" style="24" customWidth="1"/>
    <col min="3" max="6" width="5.28125" style="12" customWidth="1"/>
    <col min="7" max="8" width="5.28125" style="125" customWidth="1"/>
    <col min="9" max="20" width="5.28125" style="12" customWidth="1"/>
    <col min="21" max="22" width="5.28125" style="125" customWidth="1"/>
    <col min="23" max="16384" width="9.140625" style="12" customWidth="1"/>
  </cols>
  <sheetData>
    <row r="1" spans="1:22" ht="15.75" customHeight="1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</row>
    <row r="2" spans="1:21" ht="12.75" customHeight="1">
      <c r="A2" s="13"/>
      <c r="B2" s="23"/>
      <c r="C2" s="13"/>
      <c r="D2" s="13"/>
      <c r="E2" s="13"/>
      <c r="F2" s="13"/>
      <c r="G2" s="173"/>
      <c r="H2" s="17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73"/>
    </row>
    <row r="3" spans="1:21" ht="12.75" customHeight="1">
      <c r="A3" s="39" t="s">
        <v>76</v>
      </c>
      <c r="B3" s="23"/>
      <c r="C3" s="15"/>
      <c r="D3" s="15"/>
      <c r="E3" s="15"/>
      <c r="F3" s="15"/>
      <c r="G3" s="174"/>
      <c r="H3" s="174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73"/>
    </row>
    <row r="4" ht="12.75" customHeight="1"/>
    <row r="5" spans="1:22" ht="12.75" customHeight="1">
      <c r="A5" s="407" t="s">
        <v>34</v>
      </c>
      <c r="B5" s="411" t="s">
        <v>376</v>
      </c>
      <c r="C5" s="406" t="s">
        <v>2</v>
      </c>
      <c r="D5" s="406"/>
      <c r="E5" s="401" t="s">
        <v>415</v>
      </c>
      <c r="F5" s="401"/>
      <c r="G5" s="389" t="s">
        <v>3</v>
      </c>
      <c r="H5" s="389"/>
      <c r="I5" s="403" t="s">
        <v>29</v>
      </c>
      <c r="J5" s="403"/>
      <c r="K5" s="403" t="s">
        <v>30</v>
      </c>
      <c r="L5" s="403"/>
      <c r="M5" s="403" t="s">
        <v>31</v>
      </c>
      <c r="N5" s="403"/>
      <c r="O5" s="403" t="s">
        <v>32</v>
      </c>
      <c r="P5" s="403"/>
      <c r="Q5" s="404" t="s">
        <v>412</v>
      </c>
      <c r="R5" s="404"/>
      <c r="S5" s="401" t="s">
        <v>392</v>
      </c>
      <c r="T5" s="401"/>
      <c r="U5" s="388" t="s">
        <v>3</v>
      </c>
      <c r="V5" s="388"/>
    </row>
    <row r="6" spans="1:22" ht="12.75" customHeight="1">
      <c r="A6" s="407"/>
      <c r="B6" s="411"/>
      <c r="C6" s="4" t="s">
        <v>6</v>
      </c>
      <c r="D6" s="4" t="s">
        <v>5</v>
      </c>
      <c r="E6" s="5" t="s">
        <v>6</v>
      </c>
      <c r="F6" s="5" t="s">
        <v>5</v>
      </c>
      <c r="G6" s="175" t="s">
        <v>6</v>
      </c>
      <c r="H6" s="175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79" t="s">
        <v>6</v>
      </c>
      <c r="V6" s="179" t="s">
        <v>5</v>
      </c>
    </row>
    <row r="7" spans="1:22" ht="12.75" customHeight="1">
      <c r="A7" s="412" t="s">
        <v>37</v>
      </c>
      <c r="B7" s="40" t="s">
        <v>42</v>
      </c>
      <c r="C7" s="41">
        <f>it_st_sistema_moda!B8</f>
        <v>67</v>
      </c>
      <c r="D7" s="41">
        <f>it_st_sistema_moda!C8</f>
        <v>3</v>
      </c>
      <c r="E7" s="194">
        <f>it_st_sistema_moda!D8</f>
        <v>86</v>
      </c>
      <c r="F7" s="194">
        <f>it_st_sistema_moda!E8</f>
        <v>3</v>
      </c>
      <c r="G7" s="120">
        <f>it_st_sistema_moda!F8</f>
        <v>-19</v>
      </c>
      <c r="H7" s="120">
        <f>it_st_sistema_moda!G8</f>
        <v>0</v>
      </c>
      <c r="I7" s="43">
        <f>it_st_sistema_moda!H8</f>
        <v>55</v>
      </c>
      <c r="J7" s="43">
        <f>it_st_sistema_moda!I8</f>
        <v>3</v>
      </c>
      <c r="K7" s="43">
        <f>it_st_sistema_moda!L8</f>
        <v>0</v>
      </c>
      <c r="L7" s="43">
        <f>it_st_sistema_moda!M8</f>
        <v>0</v>
      </c>
      <c r="M7" s="43">
        <f>it_st_sistema_moda!N8</f>
        <v>0</v>
      </c>
      <c r="N7" s="43">
        <f>it_st_sistema_moda!O8</f>
        <v>0</v>
      </c>
      <c r="O7" s="43">
        <f>it_st_sistema_moda!P8</f>
        <v>0</v>
      </c>
      <c r="P7" s="43">
        <f>it_st_sistema_moda!Q8</f>
        <v>0</v>
      </c>
      <c r="Q7" s="115">
        <f>C7+I7+K7+M7+O7</f>
        <v>122</v>
      </c>
      <c r="R7" s="115">
        <f>D7+J7+L7+N7+P7</f>
        <v>6</v>
      </c>
      <c r="S7" s="194">
        <f>it_st_sistema_moda!D8+it_st_sistema_moda!J8</f>
        <v>139</v>
      </c>
      <c r="T7" s="194">
        <f>it_st_sistema_moda!E8+it_st_sistema_moda!K8</f>
        <v>5</v>
      </c>
      <c r="U7" s="121">
        <f>Q7-S7</f>
        <v>-17</v>
      </c>
      <c r="V7" s="128">
        <f>R7-T7</f>
        <v>1</v>
      </c>
    </row>
    <row r="8" spans="1:22" ht="12.75" customHeight="1">
      <c r="A8" s="386"/>
      <c r="B8" s="42" t="s">
        <v>87</v>
      </c>
      <c r="C8" s="17"/>
      <c r="D8" s="17"/>
      <c r="E8" s="195"/>
      <c r="F8" s="195"/>
      <c r="G8" s="121"/>
      <c r="H8" s="121"/>
      <c r="I8" s="18"/>
      <c r="J8" s="18"/>
      <c r="K8" s="18">
        <f>it_st_sistema_moda!L16</f>
        <v>45</v>
      </c>
      <c r="L8" s="18">
        <f>it_st_sistema_moda!M16</f>
        <v>2</v>
      </c>
      <c r="M8" s="18">
        <f>it_st_sistema_moda!N16</f>
        <v>0</v>
      </c>
      <c r="N8" s="18">
        <f>it_st_sistema_moda!O16</f>
        <v>0</v>
      </c>
      <c r="O8" s="18">
        <f>it_st_sistema_moda!P16</f>
        <v>0</v>
      </c>
      <c r="P8" s="18">
        <f>it_st_sistema_moda!Q16</f>
        <v>0</v>
      </c>
      <c r="Q8" s="18">
        <f>C8+I8+K8+M8+O8</f>
        <v>45</v>
      </c>
      <c r="R8" s="18">
        <f>D8+J8+L8+N8+P8</f>
        <v>2</v>
      </c>
      <c r="S8" s="195">
        <f>it_st_sistema_moda!T14</f>
        <v>0</v>
      </c>
      <c r="T8" s="195">
        <f>it_st_sistema_moda!U14</f>
        <v>0</v>
      </c>
      <c r="U8" s="121">
        <f>Q8-S8</f>
        <v>45</v>
      </c>
      <c r="V8" s="128">
        <f>R8-T8</f>
        <v>2</v>
      </c>
    </row>
    <row r="9" spans="1:22" ht="12.75" customHeight="1">
      <c r="A9" s="386"/>
      <c r="B9" s="42" t="s">
        <v>88</v>
      </c>
      <c r="C9" s="17"/>
      <c r="D9" s="17"/>
      <c r="E9" s="195"/>
      <c r="F9" s="195"/>
      <c r="G9" s="121"/>
      <c r="H9" s="121"/>
      <c r="I9" s="18"/>
      <c r="J9" s="18"/>
      <c r="K9" s="18"/>
      <c r="L9" s="18"/>
      <c r="M9" s="18"/>
      <c r="N9" s="18"/>
      <c r="O9" s="18"/>
      <c r="P9" s="18"/>
      <c r="Q9" s="18"/>
      <c r="R9" s="18"/>
      <c r="S9" s="195"/>
      <c r="T9" s="195"/>
      <c r="U9" s="121"/>
      <c r="V9" s="128"/>
    </row>
    <row r="10" spans="1:22" ht="12.75" customHeight="1">
      <c r="A10" s="386"/>
      <c r="B10" s="157" t="s">
        <v>4</v>
      </c>
      <c r="C10" s="158">
        <f>SUM(C7:C9)</f>
        <v>67</v>
      </c>
      <c r="D10" s="158">
        <f aca="true" t="shared" si="0" ref="D10:V10">SUM(D7:D9)</f>
        <v>3</v>
      </c>
      <c r="E10" s="196">
        <f t="shared" si="0"/>
        <v>86</v>
      </c>
      <c r="F10" s="196">
        <f t="shared" si="0"/>
        <v>3</v>
      </c>
      <c r="G10" s="123">
        <f t="shared" si="0"/>
        <v>-19</v>
      </c>
      <c r="H10" s="123">
        <f t="shared" si="0"/>
        <v>0</v>
      </c>
      <c r="I10" s="151">
        <f t="shared" si="0"/>
        <v>55</v>
      </c>
      <c r="J10" s="151">
        <f t="shared" si="0"/>
        <v>3</v>
      </c>
      <c r="K10" s="151">
        <f t="shared" si="0"/>
        <v>45</v>
      </c>
      <c r="L10" s="151">
        <f t="shared" si="0"/>
        <v>2</v>
      </c>
      <c r="M10" s="151">
        <f t="shared" si="0"/>
        <v>0</v>
      </c>
      <c r="N10" s="151">
        <f t="shared" si="0"/>
        <v>0</v>
      </c>
      <c r="O10" s="151">
        <f t="shared" si="0"/>
        <v>0</v>
      </c>
      <c r="P10" s="151">
        <f t="shared" si="0"/>
        <v>0</v>
      </c>
      <c r="Q10" s="151">
        <f t="shared" si="0"/>
        <v>167</v>
      </c>
      <c r="R10" s="151">
        <f t="shared" si="0"/>
        <v>8</v>
      </c>
      <c r="S10" s="196">
        <f t="shared" si="0"/>
        <v>139</v>
      </c>
      <c r="T10" s="196">
        <f t="shared" si="0"/>
        <v>5</v>
      </c>
      <c r="U10" s="123">
        <f t="shared" si="0"/>
        <v>28</v>
      </c>
      <c r="V10" s="129">
        <f t="shared" si="0"/>
        <v>3</v>
      </c>
    </row>
    <row r="11" spans="1:22" ht="12.75" customHeight="1">
      <c r="A11" s="386"/>
      <c r="B11" s="40" t="s">
        <v>43</v>
      </c>
      <c r="C11" s="41">
        <f>it_st_grafica_comunicazione!B10</f>
        <v>134</v>
      </c>
      <c r="D11" s="41">
        <f>it_st_grafica_comunicazione!C10</f>
        <v>5</v>
      </c>
      <c r="E11" s="194">
        <f>it_st_grafica_comunicazione!D10</f>
        <v>77</v>
      </c>
      <c r="F11" s="194">
        <f>it_st_grafica_comunicazione!E10</f>
        <v>3</v>
      </c>
      <c r="G11" s="120">
        <f>it_st_grafica_comunicazione!F10</f>
        <v>57</v>
      </c>
      <c r="H11" s="120">
        <f>it_st_grafica_comunicazione!G10</f>
        <v>2</v>
      </c>
      <c r="I11" s="43">
        <f>it_st_grafica_comunicazione!H10</f>
        <v>67</v>
      </c>
      <c r="J11" s="43">
        <f>it_st_grafica_comunicazione!I10</f>
        <v>3</v>
      </c>
      <c r="K11" s="43"/>
      <c r="L11" s="43"/>
      <c r="M11" s="43"/>
      <c r="N11" s="43"/>
      <c r="O11" s="43"/>
      <c r="P11" s="43"/>
      <c r="Q11" s="43">
        <f>C11+I11+K11+M11+O11</f>
        <v>201</v>
      </c>
      <c r="R11" s="43">
        <f>D11+J11+L11+N11+P11</f>
        <v>8</v>
      </c>
      <c r="S11" s="194">
        <f>it_st_grafica_comunicazione!D10+it_st_grafica_comunicazione!J10</f>
        <v>134</v>
      </c>
      <c r="T11" s="194">
        <f>it_st_grafica_comunicazione!E10+it_st_grafica_comunicazione!K10</f>
        <v>6</v>
      </c>
      <c r="U11" s="120">
        <f>Q11-S11</f>
        <v>67</v>
      </c>
      <c r="V11" s="127">
        <f>R11-T11</f>
        <v>2</v>
      </c>
    </row>
    <row r="12" spans="1:22" ht="12.75" customHeight="1">
      <c r="A12" s="386"/>
      <c r="B12" s="42" t="s">
        <v>44</v>
      </c>
      <c r="C12" s="17"/>
      <c r="D12" s="17"/>
      <c r="E12" s="195"/>
      <c r="F12" s="195"/>
      <c r="G12" s="121"/>
      <c r="H12" s="121"/>
      <c r="I12" s="18"/>
      <c r="J12" s="18"/>
      <c r="K12" s="18">
        <f>it_st_grafica_comunicazione!L16</f>
        <v>58</v>
      </c>
      <c r="L12" s="18">
        <f>it_st_grafica_comunicazione!M16</f>
        <v>2</v>
      </c>
      <c r="M12" s="18">
        <f>it_st_grafica_comunicazione!N16</f>
        <v>65</v>
      </c>
      <c r="N12" s="18">
        <f>it_st_grafica_comunicazione!O16</f>
        <v>3</v>
      </c>
      <c r="O12" s="18">
        <f>it_st_grafica_comunicazione!P16</f>
        <v>50</v>
      </c>
      <c r="P12" s="18">
        <f>it_st_grafica_comunicazione!Q16</f>
        <v>3</v>
      </c>
      <c r="Q12" s="18">
        <f>C12+I12+K12+M12+O12</f>
        <v>173</v>
      </c>
      <c r="R12" s="18">
        <f>D12+J12+L12+N12+P12</f>
        <v>8</v>
      </c>
      <c r="S12" s="195">
        <f>it_st_grafica_comunicazione!T16</f>
        <v>195</v>
      </c>
      <c r="T12" s="195">
        <f>it_st_grafica_comunicazione!U16</f>
        <v>9</v>
      </c>
      <c r="U12" s="121">
        <f>Q12-S12</f>
        <v>-22</v>
      </c>
      <c r="V12" s="128">
        <f>R12-T12</f>
        <v>-1</v>
      </c>
    </row>
    <row r="13" spans="1:22" ht="12.75" customHeight="1">
      <c r="A13" s="386"/>
      <c r="B13" s="157" t="s">
        <v>4</v>
      </c>
      <c r="C13" s="158">
        <f>SUM(C11:C12)</f>
        <v>134</v>
      </c>
      <c r="D13" s="158">
        <f aca="true" t="shared" si="1" ref="D13:V13">SUM(D11:D12)</f>
        <v>5</v>
      </c>
      <c r="E13" s="196">
        <f t="shared" si="1"/>
        <v>77</v>
      </c>
      <c r="F13" s="196">
        <f t="shared" si="1"/>
        <v>3</v>
      </c>
      <c r="G13" s="123">
        <f t="shared" si="1"/>
        <v>57</v>
      </c>
      <c r="H13" s="123">
        <f t="shared" si="1"/>
        <v>2</v>
      </c>
      <c r="I13" s="151">
        <f t="shared" si="1"/>
        <v>67</v>
      </c>
      <c r="J13" s="151">
        <f t="shared" si="1"/>
        <v>3</v>
      </c>
      <c r="K13" s="151">
        <f t="shared" si="1"/>
        <v>58</v>
      </c>
      <c r="L13" s="151">
        <f t="shared" si="1"/>
        <v>2</v>
      </c>
      <c r="M13" s="151">
        <f t="shared" si="1"/>
        <v>65</v>
      </c>
      <c r="N13" s="151">
        <f t="shared" si="1"/>
        <v>3</v>
      </c>
      <c r="O13" s="151">
        <f t="shared" si="1"/>
        <v>50</v>
      </c>
      <c r="P13" s="151">
        <f t="shared" si="1"/>
        <v>3</v>
      </c>
      <c r="Q13" s="151">
        <f t="shared" si="1"/>
        <v>374</v>
      </c>
      <c r="R13" s="151">
        <f t="shared" si="1"/>
        <v>16</v>
      </c>
      <c r="S13" s="196">
        <f t="shared" si="1"/>
        <v>329</v>
      </c>
      <c r="T13" s="196">
        <f t="shared" si="1"/>
        <v>15</v>
      </c>
      <c r="U13" s="123">
        <f t="shared" si="1"/>
        <v>45</v>
      </c>
      <c r="V13" s="129">
        <f t="shared" si="1"/>
        <v>1</v>
      </c>
    </row>
    <row r="14" spans="1:22" ht="12.75" customHeight="1">
      <c r="A14" s="386"/>
      <c r="B14" s="40" t="s">
        <v>45</v>
      </c>
      <c r="C14" s="41">
        <f>it_st_trasporti_logistica!B10</f>
        <v>124</v>
      </c>
      <c r="D14" s="41">
        <f>it_st_trasporti_logistica!C10</f>
        <v>5</v>
      </c>
      <c r="E14" s="194">
        <f>it_st_trasporti_logistica!D10</f>
        <v>125</v>
      </c>
      <c r="F14" s="194">
        <f>it_st_trasporti_logistica!E10</f>
        <v>5</v>
      </c>
      <c r="G14" s="120">
        <f>it_st_trasporti_logistica!F10</f>
        <v>-1</v>
      </c>
      <c r="H14" s="120">
        <f>it_st_trasporti_logistica!G10</f>
        <v>0</v>
      </c>
      <c r="I14" s="43">
        <f>it_st_trasporti_logistica!H10</f>
        <v>73</v>
      </c>
      <c r="J14" s="43">
        <f>it_st_trasporti_logistica!I10</f>
        <v>3</v>
      </c>
      <c r="K14" s="43"/>
      <c r="L14" s="43"/>
      <c r="M14" s="43"/>
      <c r="N14" s="43"/>
      <c r="O14" s="43"/>
      <c r="P14" s="43"/>
      <c r="Q14" s="43">
        <f aca="true" t="shared" si="2" ref="Q14:R17">C14+I14+K14+M14+O14</f>
        <v>197</v>
      </c>
      <c r="R14" s="43">
        <f t="shared" si="2"/>
        <v>8</v>
      </c>
      <c r="S14" s="194">
        <f>it_st_trasporti_logistica!D10+it_st_trasporti_logistica!J10</f>
        <v>234</v>
      </c>
      <c r="T14" s="194">
        <f>it_st_trasporti_logistica!E10+it_st_trasporti_logistica!K10</f>
        <v>10</v>
      </c>
      <c r="U14" s="120">
        <f aca="true" t="shared" si="3" ref="U14:V17">Q14-S14</f>
        <v>-37</v>
      </c>
      <c r="V14" s="127">
        <f t="shared" si="3"/>
        <v>-2</v>
      </c>
    </row>
    <row r="15" spans="1:22" ht="12.75" customHeight="1">
      <c r="A15" s="386"/>
      <c r="B15" s="42" t="s">
        <v>89</v>
      </c>
      <c r="C15" s="17"/>
      <c r="D15" s="17"/>
      <c r="E15" s="195"/>
      <c r="F15" s="195"/>
      <c r="G15" s="121"/>
      <c r="H15" s="121"/>
      <c r="I15" s="18"/>
      <c r="J15" s="18"/>
      <c r="K15" s="18">
        <f>it_st_trasporti_logistica!L16</f>
        <v>66</v>
      </c>
      <c r="L15" s="18">
        <f>it_st_trasporti_logistica!M16</f>
        <v>3</v>
      </c>
      <c r="M15" s="18">
        <f>it_st_trasporti_logistica!N16</f>
        <v>40</v>
      </c>
      <c r="N15" s="18">
        <f>it_st_trasporti_logistica!O16</f>
        <v>2</v>
      </c>
      <c r="O15" s="18">
        <f>it_st_trasporti_logistica!P16</f>
        <v>32</v>
      </c>
      <c r="P15" s="18">
        <f>it_st_trasporti_logistica!Q16</f>
        <v>2</v>
      </c>
      <c r="Q15" s="18">
        <f t="shared" si="2"/>
        <v>138</v>
      </c>
      <c r="R15" s="18">
        <f t="shared" si="2"/>
        <v>7</v>
      </c>
      <c r="S15" s="195">
        <f>it_st_trasporti_logistica!T16</f>
        <v>139</v>
      </c>
      <c r="T15" s="195">
        <f>it_st_trasporti_logistica!U16</f>
        <v>6</v>
      </c>
      <c r="U15" s="121">
        <f t="shared" si="3"/>
        <v>-1</v>
      </c>
      <c r="V15" s="128">
        <f t="shared" si="3"/>
        <v>1</v>
      </c>
    </row>
    <row r="16" spans="1:22" ht="12.75" customHeight="1">
      <c r="A16" s="386"/>
      <c r="B16" s="42" t="s">
        <v>90</v>
      </c>
      <c r="C16" s="17"/>
      <c r="D16" s="17"/>
      <c r="E16" s="195"/>
      <c r="F16" s="195"/>
      <c r="G16" s="121"/>
      <c r="H16" s="121"/>
      <c r="I16" s="18"/>
      <c r="J16" s="18"/>
      <c r="K16" s="18">
        <f>it_st_trasporti_logistica!L19</f>
        <v>27</v>
      </c>
      <c r="L16" s="18">
        <f>it_st_trasporti_logistica!M19</f>
        <v>1</v>
      </c>
      <c r="M16" s="18">
        <f>it_st_trasporti_logistica!N19</f>
        <v>25</v>
      </c>
      <c r="N16" s="18">
        <f>it_st_trasporti_logistica!O19</f>
        <v>1</v>
      </c>
      <c r="O16" s="18">
        <f>it_st_trasporti_logistica!P19</f>
        <v>0</v>
      </c>
      <c r="P16" s="18">
        <f>it_st_trasporti_logistica!Q19</f>
        <v>0</v>
      </c>
      <c r="Q16" s="18">
        <f t="shared" si="2"/>
        <v>52</v>
      </c>
      <c r="R16" s="18">
        <f t="shared" si="2"/>
        <v>2</v>
      </c>
      <c r="S16" s="195">
        <f>it_st_trasporti_logistica!T19</f>
        <v>29</v>
      </c>
      <c r="T16" s="195">
        <f>it_st_trasporti_logistica!U19</f>
        <v>1</v>
      </c>
      <c r="U16" s="121">
        <f t="shared" si="3"/>
        <v>23</v>
      </c>
      <c r="V16" s="128">
        <f t="shared" si="3"/>
        <v>1</v>
      </c>
    </row>
    <row r="17" spans="1:22" ht="12.75" customHeight="1">
      <c r="A17" s="386"/>
      <c r="B17" s="42" t="s">
        <v>91</v>
      </c>
      <c r="C17" s="17"/>
      <c r="D17" s="17"/>
      <c r="E17" s="195"/>
      <c r="F17" s="195"/>
      <c r="G17" s="121"/>
      <c r="H17" s="121"/>
      <c r="I17" s="18"/>
      <c r="J17" s="18"/>
      <c r="K17" s="18">
        <f>it_st_trasporti_logistica!L22</f>
        <v>0</v>
      </c>
      <c r="L17" s="18">
        <f>it_st_trasporti_logistica!M22</f>
        <v>0</v>
      </c>
      <c r="M17" s="18">
        <f>it_st_trasporti_logistica!N22</f>
        <v>0</v>
      </c>
      <c r="N17" s="18">
        <f>it_st_trasporti_logistica!O22</f>
        <v>0</v>
      </c>
      <c r="O17" s="18">
        <f>it_st_trasporti_logistica!P22</f>
        <v>55</v>
      </c>
      <c r="P17" s="18">
        <f>it_st_trasporti_logistica!Q22</f>
        <v>3</v>
      </c>
      <c r="Q17" s="18">
        <f t="shared" si="2"/>
        <v>55</v>
      </c>
      <c r="R17" s="18">
        <f t="shared" si="2"/>
        <v>3</v>
      </c>
      <c r="S17" s="195">
        <f>it_st_trasporti_logistica!T22</f>
        <v>110</v>
      </c>
      <c r="T17" s="195">
        <f>it_st_trasporti_logistica!U22</f>
        <v>5</v>
      </c>
      <c r="U17" s="121">
        <f t="shared" si="3"/>
        <v>-55</v>
      </c>
      <c r="V17" s="128">
        <f t="shared" si="3"/>
        <v>-2</v>
      </c>
    </row>
    <row r="18" spans="1:22" ht="12.75" customHeight="1">
      <c r="A18" s="386"/>
      <c r="B18" s="157" t="s">
        <v>4</v>
      </c>
      <c r="C18" s="158">
        <f>SUM(C14:C17)</f>
        <v>124</v>
      </c>
      <c r="D18" s="158">
        <f aca="true" t="shared" si="4" ref="D18:V18">SUM(D14:D17)</f>
        <v>5</v>
      </c>
      <c r="E18" s="196">
        <f t="shared" si="4"/>
        <v>125</v>
      </c>
      <c r="F18" s="196">
        <f t="shared" si="4"/>
        <v>5</v>
      </c>
      <c r="G18" s="123">
        <f t="shared" si="4"/>
        <v>-1</v>
      </c>
      <c r="H18" s="123">
        <f t="shared" si="4"/>
        <v>0</v>
      </c>
      <c r="I18" s="151">
        <f t="shared" si="4"/>
        <v>73</v>
      </c>
      <c r="J18" s="151">
        <f t="shared" si="4"/>
        <v>3</v>
      </c>
      <c r="K18" s="151">
        <f t="shared" si="4"/>
        <v>93</v>
      </c>
      <c r="L18" s="151">
        <f t="shared" si="4"/>
        <v>4</v>
      </c>
      <c r="M18" s="151">
        <f t="shared" si="4"/>
        <v>65</v>
      </c>
      <c r="N18" s="151">
        <f t="shared" si="4"/>
        <v>3</v>
      </c>
      <c r="O18" s="151">
        <f t="shared" si="4"/>
        <v>87</v>
      </c>
      <c r="P18" s="151">
        <f t="shared" si="4"/>
        <v>5</v>
      </c>
      <c r="Q18" s="151">
        <f t="shared" si="4"/>
        <v>442</v>
      </c>
      <c r="R18" s="151">
        <f t="shared" si="4"/>
        <v>20</v>
      </c>
      <c r="S18" s="196">
        <f t="shared" si="4"/>
        <v>512</v>
      </c>
      <c r="T18" s="196">
        <f t="shared" si="4"/>
        <v>22</v>
      </c>
      <c r="U18" s="123">
        <f t="shared" si="4"/>
        <v>-70</v>
      </c>
      <c r="V18" s="129">
        <f t="shared" si="4"/>
        <v>-2</v>
      </c>
    </row>
    <row r="19" spans="1:22" ht="12.75" customHeight="1">
      <c r="A19" s="386"/>
      <c r="B19" s="40" t="s">
        <v>46</v>
      </c>
      <c r="C19" s="41">
        <f>it_st_costr_ambiente_territorio!B18</f>
        <v>561</v>
      </c>
      <c r="D19" s="41">
        <f>it_st_costr_ambiente_territorio!C18</f>
        <v>25</v>
      </c>
      <c r="E19" s="194">
        <f>it_st_costr_ambiente_territorio!D18</f>
        <v>726</v>
      </c>
      <c r="F19" s="194">
        <f>it_st_costr_ambiente_territorio!E18</f>
        <v>32</v>
      </c>
      <c r="G19" s="120">
        <f>it_st_costr_ambiente_territorio!F18</f>
        <v>-165</v>
      </c>
      <c r="H19" s="120">
        <f>it_st_costr_ambiente_territorio!G18</f>
        <v>-7</v>
      </c>
      <c r="I19" s="43">
        <f>it_st_costr_ambiente_territorio!H18</f>
        <v>620</v>
      </c>
      <c r="J19" s="43">
        <f>it_st_costr_ambiente_territorio!I18</f>
        <v>29</v>
      </c>
      <c r="K19" s="43"/>
      <c r="L19" s="43"/>
      <c r="M19" s="43"/>
      <c r="N19" s="43"/>
      <c r="O19" s="43"/>
      <c r="P19" s="43"/>
      <c r="Q19" s="43">
        <f>C19+I19+K19+M19+O19</f>
        <v>1181</v>
      </c>
      <c r="R19" s="43">
        <f>D19+J19+L19+N19+P19</f>
        <v>54</v>
      </c>
      <c r="S19" s="194">
        <f>it_st_costr_ambiente_territorio!D18+it_st_costr_ambiente_territorio!J18</f>
        <v>1356</v>
      </c>
      <c r="T19" s="194">
        <f>it_st_costr_ambiente_territorio!E18+it_st_costr_ambiente_territorio!K18</f>
        <v>61</v>
      </c>
      <c r="U19" s="120">
        <f aca="true" t="shared" si="5" ref="U19:V21">Q19-S19</f>
        <v>-175</v>
      </c>
      <c r="V19" s="127">
        <f t="shared" si="5"/>
        <v>-7</v>
      </c>
    </row>
    <row r="20" spans="1:22" ht="12.75" customHeight="1">
      <c r="A20" s="386"/>
      <c r="B20" s="42" t="s">
        <v>47</v>
      </c>
      <c r="C20" s="17"/>
      <c r="D20" s="17"/>
      <c r="E20" s="195"/>
      <c r="F20" s="195"/>
      <c r="G20" s="121"/>
      <c r="H20" s="121"/>
      <c r="I20" s="18"/>
      <c r="J20" s="18"/>
      <c r="K20" s="18">
        <f>it_st_costr_ambiente_territorio!L33</f>
        <v>583</v>
      </c>
      <c r="L20" s="18">
        <f>it_st_costr_ambiente_territorio!M33</f>
        <v>28</v>
      </c>
      <c r="M20" s="18">
        <f>it_st_costr_ambiente_territorio!N33</f>
        <v>509</v>
      </c>
      <c r="N20" s="18">
        <f>it_st_costr_ambiente_territorio!O33</f>
        <v>27</v>
      </c>
      <c r="O20" s="18">
        <f>it_st_costr_ambiente_territorio!P33</f>
        <v>628</v>
      </c>
      <c r="P20" s="18">
        <f>it_st_costr_ambiente_territorio!Q33</f>
        <v>32</v>
      </c>
      <c r="Q20" s="18">
        <f>C20+I20+K20+M20+O20</f>
        <v>1720</v>
      </c>
      <c r="R20" s="18">
        <f>D20+J20+L20+N20+P20</f>
        <v>87</v>
      </c>
      <c r="S20" s="195">
        <f>it_st_costr_ambiente_territorio!T33</f>
        <v>1783</v>
      </c>
      <c r="T20" s="195">
        <f>it_st_costr_ambiente_territorio!U33</f>
        <v>87</v>
      </c>
      <c r="U20" s="121">
        <f t="shared" si="5"/>
        <v>-63</v>
      </c>
      <c r="V20" s="128">
        <f t="shared" si="5"/>
        <v>0</v>
      </c>
    </row>
    <row r="21" spans="1:22" ht="12.75" customHeight="1">
      <c r="A21" s="386"/>
      <c r="B21" s="42" t="s">
        <v>92</v>
      </c>
      <c r="C21" s="17"/>
      <c r="D21" s="17"/>
      <c r="E21" s="195"/>
      <c r="F21" s="195"/>
      <c r="G21" s="121"/>
      <c r="H21" s="12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5"/>
      <c r="T21" s="195"/>
      <c r="U21" s="121">
        <f t="shared" si="5"/>
        <v>0</v>
      </c>
      <c r="V21" s="128">
        <f t="shared" si="5"/>
        <v>0</v>
      </c>
    </row>
    <row r="22" spans="1:22" ht="12.75" customHeight="1">
      <c r="A22" s="386"/>
      <c r="B22" s="157" t="s">
        <v>4</v>
      </c>
      <c r="C22" s="158">
        <f>SUM(C19:C21)</f>
        <v>561</v>
      </c>
      <c r="D22" s="158">
        <f aca="true" t="shared" si="6" ref="D22:V22">SUM(D19:D21)</f>
        <v>25</v>
      </c>
      <c r="E22" s="196">
        <f t="shared" si="6"/>
        <v>726</v>
      </c>
      <c r="F22" s="196">
        <f t="shared" si="6"/>
        <v>32</v>
      </c>
      <c r="G22" s="123">
        <f t="shared" si="6"/>
        <v>-165</v>
      </c>
      <c r="H22" s="123">
        <f t="shared" si="6"/>
        <v>-7</v>
      </c>
      <c r="I22" s="151">
        <f t="shared" si="6"/>
        <v>620</v>
      </c>
      <c r="J22" s="151">
        <f t="shared" si="6"/>
        <v>29</v>
      </c>
      <c r="K22" s="151">
        <f t="shared" si="6"/>
        <v>583</v>
      </c>
      <c r="L22" s="151">
        <f t="shared" si="6"/>
        <v>28</v>
      </c>
      <c r="M22" s="151">
        <f t="shared" si="6"/>
        <v>509</v>
      </c>
      <c r="N22" s="151">
        <f t="shared" si="6"/>
        <v>27</v>
      </c>
      <c r="O22" s="151">
        <f t="shared" si="6"/>
        <v>628</v>
      </c>
      <c r="P22" s="151">
        <f t="shared" si="6"/>
        <v>32</v>
      </c>
      <c r="Q22" s="151">
        <f t="shared" si="6"/>
        <v>2901</v>
      </c>
      <c r="R22" s="151">
        <f t="shared" si="6"/>
        <v>141</v>
      </c>
      <c r="S22" s="196">
        <f t="shared" si="6"/>
        <v>3139</v>
      </c>
      <c r="T22" s="196">
        <f t="shared" si="6"/>
        <v>148</v>
      </c>
      <c r="U22" s="123">
        <f t="shared" si="6"/>
        <v>-238</v>
      </c>
      <c r="V22" s="129">
        <f t="shared" si="6"/>
        <v>-7</v>
      </c>
    </row>
    <row r="23" spans="1:22" ht="12.75" customHeight="1">
      <c r="A23" s="322"/>
      <c r="B23" s="347" t="s">
        <v>377</v>
      </c>
      <c r="C23" s="348">
        <f>tecnico1_totale!C11+tecnico1_totale!C15+tecnico1_totale!C20+tecnico1_totale!C24+tecnico1_totale!C29+tecnico2_totale!C10+tecnico2_totale!C13+tecnico2_totale!C18+tecnico2_totale!C22</f>
        <v>3761</v>
      </c>
      <c r="D23" s="348">
        <f>tecnico1_totale!D11+tecnico1_totale!D15+tecnico1_totale!D20+tecnico1_totale!D24+tecnico1_totale!D29+tecnico2_totale!D10+tecnico2_totale!D13+tecnico2_totale!D18+tecnico2_totale!D22</f>
        <v>154</v>
      </c>
      <c r="E23" s="349">
        <f>tecnico1_totale!E11+tecnico1_totale!E15+tecnico1_totale!E20+tecnico1_totale!E24+tecnico1_totale!E29+tecnico2_totale!E10+tecnico2_totale!E13+tecnico2_totale!E18+tecnico2_totale!E22</f>
        <v>3617</v>
      </c>
      <c r="F23" s="349">
        <f>tecnico1_totale!F11+tecnico1_totale!F15+tecnico1_totale!F20+tecnico1_totale!F24+tecnico1_totale!F29+tecnico2_totale!F10+tecnico2_totale!F13+tecnico2_totale!F18+tecnico2_totale!F22</f>
        <v>147</v>
      </c>
      <c r="G23" s="180">
        <f>tecnico1_totale!G11+tecnico1_totale!G15+tecnico1_totale!G20+tecnico1_totale!G24+tecnico1_totale!G29+tecnico2_totale!G10+tecnico2_totale!G13+tecnico2_totale!G18+tecnico2_totale!G22</f>
        <v>144</v>
      </c>
      <c r="H23" s="180">
        <f>tecnico1_totale!H11+tecnico1_totale!H15+tecnico1_totale!H20+tecnico1_totale!H24+tecnico1_totale!H29+tecnico2_totale!H10+tecnico2_totale!H13+tecnico2_totale!H18+tecnico2_totale!H22</f>
        <v>7</v>
      </c>
      <c r="I23" s="350">
        <f>tecnico1_totale!I11+tecnico1_totale!I15+tecnico1_totale!I20+tecnico1_totale!I24+tecnico1_totale!I29+tecnico2_totale!I10+tecnico2_totale!I13+tecnico2_totale!I18+tecnico2_totale!I22</f>
        <v>2946</v>
      </c>
      <c r="J23" s="350">
        <f>tecnico1_totale!J11+tecnico1_totale!J15+tecnico1_totale!J20+tecnico1_totale!J24+tecnico1_totale!J29+tecnico2_totale!J10+tecnico2_totale!J13+tecnico2_totale!J18+tecnico2_totale!J22</f>
        <v>135</v>
      </c>
      <c r="K23" s="350">
        <f>tecnico1_totale!K11+tecnico1_totale!K15+tecnico1_totale!K20+tecnico1_totale!K24+tecnico1_totale!K29+tecnico2_totale!K10+tecnico2_totale!K13+tecnico2_totale!K18+tecnico2_totale!K22</f>
        <v>2639</v>
      </c>
      <c r="L23" s="350">
        <f>tecnico1_totale!L11+tecnico1_totale!L15+tecnico1_totale!L20+tecnico1_totale!L24+tecnico1_totale!L29+tecnico2_totale!L10+tecnico2_totale!L13+tecnico2_totale!L18+tecnico2_totale!L22</f>
        <v>115</v>
      </c>
      <c r="M23" s="350">
        <f>tecnico1_totale!M11+tecnico1_totale!M15+tecnico1_totale!M20+tecnico1_totale!M24+tecnico1_totale!M29+tecnico2_totale!M10+tecnico2_totale!M13+tecnico2_totale!M18+tecnico2_totale!M22</f>
        <v>2189</v>
      </c>
      <c r="N23" s="350">
        <f>tecnico1_totale!N11+tecnico1_totale!N15+tecnico1_totale!N20+tecnico1_totale!N24+tecnico1_totale!N29+tecnico2_totale!N10+tecnico2_totale!N13+tecnico2_totale!N18+tecnico2_totale!N22</f>
        <v>106</v>
      </c>
      <c r="O23" s="350">
        <f>tecnico1_totale!O11+tecnico1_totale!O15+tecnico1_totale!O20+tecnico1_totale!O24+tecnico1_totale!O29+tecnico2_totale!O10+tecnico2_totale!O13+tecnico2_totale!O18+tecnico2_totale!O22</f>
        <v>2068</v>
      </c>
      <c r="P23" s="350">
        <f>tecnico1_totale!P11+tecnico1_totale!P15+tecnico1_totale!P20+tecnico1_totale!P24+tecnico1_totale!P29+tecnico2_totale!P10+tecnico2_totale!P13+tecnico2_totale!P18+tecnico2_totale!P22</f>
        <v>110</v>
      </c>
      <c r="Q23" s="350">
        <f>tecnico1_totale!Q11+tecnico1_totale!Q15+tecnico1_totale!Q20+tecnico1_totale!Q24+tecnico1_totale!Q29+tecnico2_totale!Q10+tecnico2_totale!Q13+tecnico2_totale!Q18+tecnico2_totale!Q22</f>
        <v>13603</v>
      </c>
      <c r="R23" s="350">
        <f>tecnico1_totale!R11+tecnico1_totale!R15+tecnico1_totale!R20+tecnico1_totale!R24+tecnico1_totale!R29+tecnico2_totale!R10+tecnico2_totale!R13+tecnico2_totale!R18+tecnico2_totale!R22</f>
        <v>620</v>
      </c>
      <c r="S23" s="349">
        <f>tecnico1_totale!S11+tecnico1_totale!S15+tecnico1_totale!S20+tecnico1_totale!S24+tecnico1_totale!S29+tecnico2_totale!S10+tecnico2_totale!S13+tecnico2_totale!S18+tecnico2_totale!S22</f>
        <v>13112</v>
      </c>
      <c r="T23" s="349">
        <f>tecnico1_totale!T11+tecnico1_totale!T15+tecnico1_totale!T20+tecnico1_totale!T24+tecnico1_totale!T29+tecnico2_totale!T10+tecnico2_totale!T13+tecnico2_totale!T18+tecnico2_totale!T22</f>
        <v>597</v>
      </c>
      <c r="U23" s="180">
        <f>tecnico1_totale!U11+tecnico1_totale!U15+tecnico1_totale!U20+tecnico1_totale!U24+tecnico1_totale!U29+tecnico2_totale!U10+tecnico2_totale!U13+tecnico2_totale!U18+tecnico2_totale!U22</f>
        <v>491</v>
      </c>
      <c r="V23" s="269">
        <f>tecnico1_totale!V11+tecnico1_totale!V15+tecnico1_totale!V20+tecnico1_totale!V24+tecnico1_totale!V29+tecnico2_totale!V10+tecnico2_totale!V13+tecnico2_totale!V18+tecnico2_totale!V22</f>
        <v>23</v>
      </c>
    </row>
    <row r="24" spans="1:22" ht="12.75" customHeight="1">
      <c r="A24" s="412" t="s">
        <v>48</v>
      </c>
      <c r="B24" s="40" t="s">
        <v>49</v>
      </c>
      <c r="C24" s="41">
        <f>it_se_amm_finanza_marketing!B29</f>
        <v>1757</v>
      </c>
      <c r="D24" s="41">
        <f>it_se_amm_finanza_marketing!C29</f>
        <v>70</v>
      </c>
      <c r="E24" s="194">
        <f>it_se_amm_finanza_marketing!D29</f>
        <v>1960</v>
      </c>
      <c r="F24" s="194">
        <f>it_se_amm_finanza_marketing!E29</f>
        <v>81</v>
      </c>
      <c r="G24" s="120">
        <f>it_se_amm_finanza_marketing!F29</f>
        <v>-203</v>
      </c>
      <c r="H24" s="120">
        <f>it_se_amm_finanza_marketing!G29</f>
        <v>-11</v>
      </c>
      <c r="I24" s="43">
        <f>it_se_amm_finanza_marketing!H29</f>
        <v>1710</v>
      </c>
      <c r="J24" s="43">
        <f>it_se_amm_finanza_marketing!I29</f>
        <v>79</v>
      </c>
      <c r="K24" s="43"/>
      <c r="L24" s="43"/>
      <c r="M24" s="43"/>
      <c r="N24" s="43"/>
      <c r="O24" s="43"/>
      <c r="P24" s="43"/>
      <c r="Q24" s="43">
        <f aca="true" t="shared" si="7" ref="Q24:R27">C24+I24+K24+M24+O24</f>
        <v>3467</v>
      </c>
      <c r="R24" s="43">
        <f t="shared" si="7"/>
        <v>149</v>
      </c>
      <c r="S24" s="194">
        <f>it_se_amm_finanza_marketing!D29+it_se_amm_finanza_marketing!J29</f>
        <v>3674</v>
      </c>
      <c r="T24" s="194">
        <f>it_se_amm_finanza_marketing!E29+it_se_amm_finanza_marketing!K29</f>
        <v>156</v>
      </c>
      <c r="U24" s="120">
        <f aca="true" t="shared" si="8" ref="U24:V27">Q24-S24</f>
        <v>-207</v>
      </c>
      <c r="V24" s="127">
        <f t="shared" si="8"/>
        <v>-7</v>
      </c>
    </row>
    <row r="25" spans="1:22" ht="12.75" customHeight="1">
      <c r="A25" s="386"/>
      <c r="B25" s="42" t="s">
        <v>50</v>
      </c>
      <c r="C25" s="17"/>
      <c r="D25" s="17"/>
      <c r="E25" s="195"/>
      <c r="F25" s="195"/>
      <c r="G25" s="121"/>
      <c r="H25" s="121"/>
      <c r="I25" s="18"/>
      <c r="J25" s="18"/>
      <c r="K25" s="18">
        <f>it_se_amm_finanza_marketing!L53</f>
        <v>843</v>
      </c>
      <c r="L25" s="18">
        <f>it_se_amm_finanza_marketing!M53</f>
        <v>37</v>
      </c>
      <c r="M25" s="18">
        <f>it_se_amm_finanza_marketing!N53</f>
        <v>801</v>
      </c>
      <c r="N25" s="18">
        <f>it_se_amm_finanza_marketing!O53</f>
        <v>37</v>
      </c>
      <c r="O25" s="18">
        <f>it_se_amm_finanza_marketing!P53</f>
        <v>818</v>
      </c>
      <c r="P25" s="18">
        <f>it_se_amm_finanza_marketing!Q53</f>
        <v>43</v>
      </c>
      <c r="Q25" s="52">
        <f t="shared" si="7"/>
        <v>2462</v>
      </c>
      <c r="R25" s="18">
        <f t="shared" si="7"/>
        <v>117</v>
      </c>
      <c r="S25" s="195">
        <f>it_se_amm_finanza_marketing!T53</f>
        <v>2423</v>
      </c>
      <c r="T25" s="195">
        <f>it_se_amm_finanza_marketing!U53</f>
        <v>117</v>
      </c>
      <c r="U25" s="121">
        <f t="shared" si="8"/>
        <v>39</v>
      </c>
      <c r="V25" s="128">
        <f t="shared" si="8"/>
        <v>0</v>
      </c>
    </row>
    <row r="26" spans="1:22" ht="12.75" customHeight="1">
      <c r="A26" s="386"/>
      <c r="B26" s="44" t="s">
        <v>95</v>
      </c>
      <c r="C26" s="17"/>
      <c r="D26" s="17"/>
      <c r="E26" s="195"/>
      <c r="F26" s="195"/>
      <c r="G26" s="121"/>
      <c r="H26" s="121"/>
      <c r="I26" s="18"/>
      <c r="J26" s="18"/>
      <c r="K26" s="18">
        <f>it_se_amm_finanza_marketing!L67</f>
        <v>398</v>
      </c>
      <c r="L26" s="18">
        <f>it_se_amm_finanza_marketing!M67</f>
        <v>19</v>
      </c>
      <c r="M26" s="18">
        <f>it_se_amm_finanza_marketing!N67</f>
        <v>339</v>
      </c>
      <c r="N26" s="18">
        <f>it_se_amm_finanza_marketing!O67</f>
        <v>17</v>
      </c>
      <c r="O26" s="18">
        <f>it_se_amm_finanza_marketing!P67</f>
        <v>385</v>
      </c>
      <c r="P26" s="18">
        <f>it_se_amm_finanza_marketing!Q67</f>
        <v>19</v>
      </c>
      <c r="Q26" s="18">
        <f t="shared" si="7"/>
        <v>1122</v>
      </c>
      <c r="R26" s="18">
        <f t="shared" si="7"/>
        <v>55</v>
      </c>
      <c r="S26" s="195">
        <f>it_se_amm_finanza_marketing!T67</f>
        <v>1169</v>
      </c>
      <c r="T26" s="195">
        <f>it_se_amm_finanza_marketing!U67</f>
        <v>58</v>
      </c>
      <c r="U26" s="121">
        <f t="shared" si="8"/>
        <v>-47</v>
      </c>
      <c r="V26" s="128">
        <f t="shared" si="8"/>
        <v>-3</v>
      </c>
    </row>
    <row r="27" spans="1:22" ht="12.75" customHeight="1">
      <c r="A27" s="386"/>
      <c r="B27" s="44" t="s">
        <v>93</v>
      </c>
      <c r="C27" s="17"/>
      <c r="D27" s="17"/>
      <c r="E27" s="195"/>
      <c r="F27" s="195"/>
      <c r="G27" s="121"/>
      <c r="H27" s="121"/>
      <c r="I27" s="18"/>
      <c r="J27" s="18"/>
      <c r="K27" s="18">
        <f>it_se_amm_finanza_marketing!L80</f>
        <v>239</v>
      </c>
      <c r="L27" s="18">
        <f>it_se_amm_finanza_marketing!M80</f>
        <v>12</v>
      </c>
      <c r="M27" s="18">
        <f>it_se_amm_finanza_marketing!N80</f>
        <v>208</v>
      </c>
      <c r="N27" s="18">
        <f>it_se_amm_finanza_marketing!O80</f>
        <v>11</v>
      </c>
      <c r="O27" s="18">
        <f>it_se_amm_finanza_marketing!P80</f>
        <v>233</v>
      </c>
      <c r="P27" s="18">
        <f>it_se_amm_finanza_marketing!Q80</f>
        <v>13</v>
      </c>
      <c r="Q27" s="116">
        <f t="shared" si="7"/>
        <v>680</v>
      </c>
      <c r="R27" s="116">
        <f t="shared" si="7"/>
        <v>36</v>
      </c>
      <c r="S27" s="195">
        <f>it_se_amm_finanza_marketing!T80</f>
        <v>812</v>
      </c>
      <c r="T27" s="195">
        <f>it_se_amm_finanza_marketing!U80</f>
        <v>40</v>
      </c>
      <c r="U27" s="121">
        <f t="shared" si="8"/>
        <v>-132</v>
      </c>
      <c r="V27" s="128">
        <f t="shared" si="8"/>
        <v>-4</v>
      </c>
    </row>
    <row r="28" spans="1:22" ht="12.75" customHeight="1">
      <c r="A28" s="386"/>
      <c r="B28" s="157" t="s">
        <v>4</v>
      </c>
      <c r="C28" s="158">
        <f>SUM(C24:C27)</f>
        <v>1757</v>
      </c>
      <c r="D28" s="158">
        <f aca="true" t="shared" si="9" ref="D28:V28">SUM(D24:D27)</f>
        <v>70</v>
      </c>
      <c r="E28" s="196">
        <f t="shared" si="9"/>
        <v>1960</v>
      </c>
      <c r="F28" s="196">
        <f t="shared" si="9"/>
        <v>81</v>
      </c>
      <c r="G28" s="123">
        <f t="shared" si="9"/>
        <v>-203</v>
      </c>
      <c r="H28" s="123">
        <f t="shared" si="9"/>
        <v>-11</v>
      </c>
      <c r="I28" s="151">
        <f t="shared" si="9"/>
        <v>1710</v>
      </c>
      <c r="J28" s="151">
        <f t="shared" si="9"/>
        <v>79</v>
      </c>
      <c r="K28" s="151">
        <f t="shared" si="9"/>
        <v>1480</v>
      </c>
      <c r="L28" s="151">
        <f t="shared" si="9"/>
        <v>68</v>
      </c>
      <c r="M28" s="151">
        <f t="shared" si="9"/>
        <v>1348</v>
      </c>
      <c r="N28" s="151">
        <f t="shared" si="9"/>
        <v>65</v>
      </c>
      <c r="O28" s="151">
        <f t="shared" si="9"/>
        <v>1436</v>
      </c>
      <c r="P28" s="151">
        <f t="shared" si="9"/>
        <v>75</v>
      </c>
      <c r="Q28" s="151">
        <f t="shared" si="9"/>
        <v>7731</v>
      </c>
      <c r="R28" s="151">
        <f t="shared" si="9"/>
        <v>357</v>
      </c>
      <c r="S28" s="196">
        <f t="shared" si="9"/>
        <v>8078</v>
      </c>
      <c r="T28" s="196">
        <f t="shared" si="9"/>
        <v>371</v>
      </c>
      <c r="U28" s="123">
        <f t="shared" si="9"/>
        <v>-347</v>
      </c>
      <c r="V28" s="129">
        <f t="shared" si="9"/>
        <v>-14</v>
      </c>
    </row>
    <row r="29" spans="1:22" ht="12.75" customHeight="1">
      <c r="A29" s="386"/>
      <c r="B29" s="40" t="s">
        <v>51</v>
      </c>
      <c r="C29" s="41">
        <f>it_se_turismo!B24</f>
        <v>828</v>
      </c>
      <c r="D29" s="41">
        <f>it_se_turismo!C24</f>
        <v>35</v>
      </c>
      <c r="E29" s="194">
        <f>it_se_turismo!D24</f>
        <v>742</v>
      </c>
      <c r="F29" s="194">
        <f>it_se_turismo!E24</f>
        <v>30</v>
      </c>
      <c r="G29" s="120">
        <f>it_se_turismo!F24</f>
        <v>86</v>
      </c>
      <c r="H29" s="120">
        <f>it_se_turismo!G24</f>
        <v>5</v>
      </c>
      <c r="I29" s="43">
        <f>it_se_turismo!H24</f>
        <v>656</v>
      </c>
      <c r="J29" s="43">
        <f>it_se_turismo!I24</f>
        <v>30</v>
      </c>
      <c r="K29" s="43"/>
      <c r="L29" s="43"/>
      <c r="M29" s="43"/>
      <c r="N29" s="43"/>
      <c r="O29" s="43"/>
      <c r="P29" s="43"/>
      <c r="Q29" s="43">
        <f>C29+I29+K29+M29+O29</f>
        <v>1484</v>
      </c>
      <c r="R29" s="43">
        <f>D29+J29+L29+N29+P29</f>
        <v>65</v>
      </c>
      <c r="S29" s="194">
        <f>it_se_turismo!D24+it_se_turismo!J24</f>
        <v>1335</v>
      </c>
      <c r="T29" s="194">
        <f>it_se_turismo!E24+it_se_turismo!K24</f>
        <v>57</v>
      </c>
      <c r="U29" s="120">
        <f>Q29-S29</f>
        <v>149</v>
      </c>
      <c r="V29" s="127">
        <f>R29-T29</f>
        <v>8</v>
      </c>
    </row>
    <row r="30" spans="1:22" ht="12.75" customHeight="1">
      <c r="A30" s="386"/>
      <c r="B30" s="42" t="s">
        <v>52</v>
      </c>
      <c r="C30" s="17"/>
      <c r="D30" s="17"/>
      <c r="E30" s="195"/>
      <c r="F30" s="195"/>
      <c r="G30" s="121"/>
      <c r="H30" s="121"/>
      <c r="I30" s="18"/>
      <c r="J30" s="18"/>
      <c r="K30" s="18">
        <f>it_se_turismo!L43</f>
        <v>572</v>
      </c>
      <c r="L30" s="18">
        <f>it_se_turismo!M43</f>
        <v>26</v>
      </c>
      <c r="M30" s="18">
        <f>it_se_turismo!N43</f>
        <v>386</v>
      </c>
      <c r="N30" s="18">
        <f>it_se_turismo!O43</f>
        <v>20</v>
      </c>
      <c r="O30" s="18">
        <f>it_se_turismo!P43</f>
        <v>337</v>
      </c>
      <c r="P30" s="18">
        <f>it_se_turismo!Q43</f>
        <v>16</v>
      </c>
      <c r="Q30" s="18">
        <f>C30+I30+K30+M30+O30</f>
        <v>1295</v>
      </c>
      <c r="R30" s="18">
        <f>D30+J30+L30+N30+P30</f>
        <v>62</v>
      </c>
      <c r="S30" s="195">
        <f>it_se_turismo!T43</f>
        <v>1108</v>
      </c>
      <c r="T30" s="195">
        <f>it_se_turismo!U43</f>
        <v>54</v>
      </c>
      <c r="U30" s="121">
        <f>Q30-S30</f>
        <v>187</v>
      </c>
      <c r="V30" s="128">
        <f>R30-T30</f>
        <v>8</v>
      </c>
    </row>
    <row r="31" spans="1:22" ht="12.75" customHeight="1">
      <c r="A31" s="386"/>
      <c r="B31" s="157" t="s">
        <v>4</v>
      </c>
      <c r="C31" s="158">
        <f>SUM(C29:C30)</f>
        <v>828</v>
      </c>
      <c r="D31" s="158">
        <f aca="true" t="shared" si="10" ref="D31:V31">SUM(D29:D30)</f>
        <v>35</v>
      </c>
      <c r="E31" s="196">
        <f t="shared" si="10"/>
        <v>742</v>
      </c>
      <c r="F31" s="196">
        <f t="shared" si="10"/>
        <v>30</v>
      </c>
      <c r="G31" s="123">
        <f t="shared" si="10"/>
        <v>86</v>
      </c>
      <c r="H31" s="123">
        <f t="shared" si="10"/>
        <v>5</v>
      </c>
      <c r="I31" s="151">
        <f t="shared" si="10"/>
        <v>656</v>
      </c>
      <c r="J31" s="151">
        <f t="shared" si="10"/>
        <v>30</v>
      </c>
      <c r="K31" s="151">
        <f t="shared" si="10"/>
        <v>572</v>
      </c>
      <c r="L31" s="151">
        <f t="shared" si="10"/>
        <v>26</v>
      </c>
      <c r="M31" s="151">
        <f t="shared" si="10"/>
        <v>386</v>
      </c>
      <c r="N31" s="151">
        <f t="shared" si="10"/>
        <v>20</v>
      </c>
      <c r="O31" s="151">
        <f t="shared" si="10"/>
        <v>337</v>
      </c>
      <c r="P31" s="151">
        <f t="shared" si="10"/>
        <v>16</v>
      </c>
      <c r="Q31" s="151">
        <f t="shared" si="10"/>
        <v>2779</v>
      </c>
      <c r="R31" s="151">
        <f t="shared" si="10"/>
        <v>127</v>
      </c>
      <c r="S31" s="196">
        <f t="shared" si="10"/>
        <v>2443</v>
      </c>
      <c r="T31" s="196">
        <f t="shared" si="10"/>
        <v>111</v>
      </c>
      <c r="U31" s="123">
        <f t="shared" si="10"/>
        <v>336</v>
      </c>
      <c r="V31" s="129">
        <f t="shared" si="10"/>
        <v>16</v>
      </c>
    </row>
    <row r="32" spans="1:22" ht="12.75" customHeight="1">
      <c r="A32" s="387"/>
      <c r="B32" s="351" t="s">
        <v>378</v>
      </c>
      <c r="C32" s="352">
        <f>C28+C31</f>
        <v>2585</v>
      </c>
      <c r="D32" s="352">
        <f aca="true" t="shared" si="11" ref="D32:V32">D28+D31</f>
        <v>105</v>
      </c>
      <c r="E32" s="262">
        <f t="shared" si="11"/>
        <v>2702</v>
      </c>
      <c r="F32" s="262">
        <f t="shared" si="11"/>
        <v>111</v>
      </c>
      <c r="G32" s="124">
        <f t="shared" si="11"/>
        <v>-117</v>
      </c>
      <c r="H32" s="124">
        <f t="shared" si="11"/>
        <v>-6</v>
      </c>
      <c r="I32" s="353">
        <f t="shared" si="11"/>
        <v>2366</v>
      </c>
      <c r="J32" s="353">
        <f t="shared" si="11"/>
        <v>109</v>
      </c>
      <c r="K32" s="353">
        <f t="shared" si="11"/>
        <v>2052</v>
      </c>
      <c r="L32" s="353">
        <f t="shared" si="11"/>
        <v>94</v>
      </c>
      <c r="M32" s="353">
        <f t="shared" si="11"/>
        <v>1734</v>
      </c>
      <c r="N32" s="353">
        <f t="shared" si="11"/>
        <v>85</v>
      </c>
      <c r="O32" s="353">
        <f t="shared" si="11"/>
        <v>1773</v>
      </c>
      <c r="P32" s="353">
        <f t="shared" si="11"/>
        <v>91</v>
      </c>
      <c r="Q32" s="353">
        <f t="shared" si="11"/>
        <v>10510</v>
      </c>
      <c r="R32" s="353">
        <f t="shared" si="11"/>
        <v>484</v>
      </c>
      <c r="S32" s="262">
        <f t="shared" si="11"/>
        <v>10521</v>
      </c>
      <c r="T32" s="262">
        <f t="shared" si="11"/>
        <v>482</v>
      </c>
      <c r="U32" s="124">
        <f t="shared" si="11"/>
        <v>-11</v>
      </c>
      <c r="V32" s="130">
        <f t="shared" si="11"/>
        <v>2</v>
      </c>
    </row>
    <row r="33" spans="1:22" ht="12.75" customHeight="1">
      <c r="A33" s="19"/>
      <c r="B33" s="25"/>
      <c r="C33" s="20"/>
      <c r="D33" s="20"/>
      <c r="E33" s="20"/>
      <c r="F33" s="20"/>
      <c r="G33" s="178"/>
      <c r="H33" s="17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78"/>
      <c r="V33" s="178"/>
    </row>
    <row r="34" spans="1:22" s="261" customFormat="1" ht="15.75" customHeight="1">
      <c r="A34" s="408" t="s">
        <v>348</v>
      </c>
      <c r="B34" s="409"/>
      <c r="C34" s="353">
        <f>C23+C32</f>
        <v>6346</v>
      </c>
      <c r="D34" s="258">
        <f aca="true" t="shared" si="12" ref="D34:V34">D23+D32</f>
        <v>259</v>
      </c>
      <c r="E34" s="259">
        <f t="shared" si="12"/>
        <v>6319</v>
      </c>
      <c r="F34" s="259">
        <f t="shared" si="12"/>
        <v>258</v>
      </c>
      <c r="G34" s="260">
        <f t="shared" si="12"/>
        <v>27</v>
      </c>
      <c r="H34" s="260">
        <f t="shared" si="12"/>
        <v>1</v>
      </c>
      <c r="I34" s="258">
        <f t="shared" si="12"/>
        <v>5312</v>
      </c>
      <c r="J34" s="258">
        <f t="shared" si="12"/>
        <v>244</v>
      </c>
      <c r="K34" s="258">
        <f t="shared" si="12"/>
        <v>4691</v>
      </c>
      <c r="L34" s="258">
        <f t="shared" si="12"/>
        <v>209</v>
      </c>
      <c r="M34" s="258">
        <f t="shared" si="12"/>
        <v>3923</v>
      </c>
      <c r="N34" s="258">
        <f t="shared" si="12"/>
        <v>191</v>
      </c>
      <c r="O34" s="258">
        <f t="shared" si="12"/>
        <v>3841</v>
      </c>
      <c r="P34" s="258">
        <f t="shared" si="12"/>
        <v>201</v>
      </c>
      <c r="Q34" s="258">
        <f t="shared" si="12"/>
        <v>24113</v>
      </c>
      <c r="R34" s="258">
        <f t="shared" si="12"/>
        <v>1104</v>
      </c>
      <c r="S34" s="259">
        <f t="shared" si="12"/>
        <v>23633</v>
      </c>
      <c r="T34" s="259">
        <f t="shared" si="12"/>
        <v>1079</v>
      </c>
      <c r="U34" s="260">
        <f t="shared" si="12"/>
        <v>480</v>
      </c>
      <c r="V34" s="130">
        <f t="shared" si="12"/>
        <v>25</v>
      </c>
    </row>
    <row r="35" spans="1:22" s="149" customFormat="1" ht="12.75" customHeight="1">
      <c r="A35" s="231"/>
      <c r="B35" s="231"/>
      <c r="C35" s="231"/>
      <c r="D35" s="231"/>
      <c r="E35" s="233"/>
      <c r="F35" s="233"/>
      <c r="G35" s="234"/>
      <c r="H35" s="234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4"/>
      <c r="V35" s="232"/>
    </row>
    <row r="36" spans="1:22" s="149" customFormat="1" ht="12.75" customHeight="1">
      <c r="A36" s="231"/>
      <c r="B36" s="231"/>
      <c r="C36" s="231"/>
      <c r="D36" s="231"/>
      <c r="E36" s="233"/>
      <c r="F36" s="233"/>
      <c r="G36" s="234"/>
      <c r="H36" s="234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4"/>
      <c r="V36" s="232"/>
    </row>
    <row r="37" spans="1:6" ht="12.75" customHeight="1">
      <c r="A37" s="21"/>
      <c r="B37" s="26"/>
      <c r="C37" s="22"/>
      <c r="D37" s="22"/>
      <c r="E37" s="22"/>
      <c r="F37" s="22"/>
    </row>
    <row r="38" spans="1:22" ht="12.75" customHeight="1">
      <c r="A38" s="391" t="s">
        <v>326</v>
      </c>
      <c r="B38" s="273" t="s">
        <v>279</v>
      </c>
      <c r="C38" s="235">
        <f>it_serale!B15</f>
        <v>50</v>
      </c>
      <c r="D38" s="235">
        <f>it_serale!C15</f>
        <v>2</v>
      </c>
      <c r="E38" s="236">
        <f>it_serale!D15</f>
        <v>71</v>
      </c>
      <c r="F38" s="236">
        <f>it_serale!E15</f>
        <v>3</v>
      </c>
      <c r="G38" s="237">
        <f>it_serale!F15</f>
        <v>-21</v>
      </c>
      <c r="H38" s="237">
        <f>it_serale!G15</f>
        <v>-1</v>
      </c>
      <c r="I38" s="115">
        <f>it_serale!H15</f>
        <v>86</v>
      </c>
      <c r="J38" s="115">
        <f>it_serale!I15</f>
        <v>3</v>
      </c>
      <c r="K38" s="115"/>
      <c r="L38" s="115"/>
      <c r="M38" s="115"/>
      <c r="N38" s="115"/>
      <c r="O38" s="115"/>
      <c r="P38" s="115"/>
      <c r="Q38" s="43">
        <f>C38+I38+K38+M38+O38</f>
        <v>136</v>
      </c>
      <c r="R38" s="43">
        <f>D38+J38+L38+N38+P38</f>
        <v>5</v>
      </c>
      <c r="S38" s="236">
        <f>it_serale!D15+it_serale!J15</f>
        <v>122</v>
      </c>
      <c r="T38" s="236">
        <f>it_serale!E15+it_serale!K15</f>
        <v>5</v>
      </c>
      <c r="U38" s="237">
        <f>Q38-S38</f>
        <v>14</v>
      </c>
      <c r="V38" s="238">
        <f>R38-T38</f>
        <v>0</v>
      </c>
    </row>
    <row r="39" spans="1:22" ht="12.75" customHeight="1">
      <c r="A39" s="391"/>
      <c r="B39" s="272" t="s">
        <v>78</v>
      </c>
      <c r="C39" s="17"/>
      <c r="D39" s="17"/>
      <c r="E39" s="195"/>
      <c r="F39" s="195"/>
      <c r="G39" s="121"/>
      <c r="H39" s="121"/>
      <c r="I39" s="18"/>
      <c r="J39" s="18"/>
      <c r="K39" s="18">
        <f>it_serale!L22</f>
        <v>53</v>
      </c>
      <c r="L39" s="18">
        <f>it_serale!M22</f>
        <v>1</v>
      </c>
      <c r="M39" s="18">
        <f>it_serale!N22</f>
        <v>76</v>
      </c>
      <c r="N39" s="18">
        <f>it_serale!O22</f>
        <v>3</v>
      </c>
      <c r="O39" s="18">
        <f>it_serale!P22</f>
        <v>52</v>
      </c>
      <c r="P39" s="18">
        <f>it_serale!Q22</f>
        <v>2</v>
      </c>
      <c r="Q39" s="18">
        <f aca="true" t="shared" si="13" ref="Q39:Q45">C39+I39+K39+M39+O39</f>
        <v>181</v>
      </c>
      <c r="R39" s="18">
        <f aca="true" t="shared" si="14" ref="R39:R45">D39+J39+L39+N39+P39</f>
        <v>6</v>
      </c>
      <c r="S39" s="195">
        <f>it_serale!T22</f>
        <v>181</v>
      </c>
      <c r="T39" s="195">
        <f>it_serale!U22</f>
        <v>9</v>
      </c>
      <c r="U39" s="121">
        <f aca="true" t="shared" si="15" ref="U39:U45">Q39-S39</f>
        <v>0</v>
      </c>
      <c r="V39" s="128">
        <f aca="true" t="shared" si="16" ref="V39:V45">R39-T39</f>
        <v>-3</v>
      </c>
    </row>
    <row r="40" spans="1:22" ht="12.75" customHeight="1">
      <c r="A40" s="391"/>
      <c r="B40" s="272" t="s">
        <v>79</v>
      </c>
      <c r="C40" s="17"/>
      <c r="D40" s="17"/>
      <c r="E40" s="195"/>
      <c r="F40" s="195"/>
      <c r="G40" s="121"/>
      <c r="H40" s="121"/>
      <c r="I40" s="18"/>
      <c r="J40" s="18"/>
      <c r="K40" s="18"/>
      <c r="L40" s="18"/>
      <c r="M40" s="18"/>
      <c r="N40" s="18"/>
      <c r="O40" s="18"/>
      <c r="P40" s="18"/>
      <c r="Q40" s="18">
        <f t="shared" si="13"/>
        <v>0</v>
      </c>
      <c r="R40" s="18">
        <f t="shared" si="14"/>
        <v>0</v>
      </c>
      <c r="S40" s="195"/>
      <c r="T40" s="195"/>
      <c r="U40" s="121">
        <f t="shared" si="15"/>
        <v>0</v>
      </c>
      <c r="V40" s="128">
        <f t="shared" si="16"/>
        <v>0</v>
      </c>
    </row>
    <row r="41" spans="1:22" ht="12.75" customHeight="1">
      <c r="A41" s="391"/>
      <c r="B41" s="272" t="s">
        <v>80</v>
      </c>
      <c r="C41" s="17"/>
      <c r="D41" s="17"/>
      <c r="E41" s="195"/>
      <c r="F41" s="195"/>
      <c r="G41" s="121"/>
      <c r="H41" s="121"/>
      <c r="I41" s="18"/>
      <c r="J41" s="18"/>
      <c r="K41" s="18">
        <f>it_serale!L30</f>
        <v>58</v>
      </c>
      <c r="L41" s="18">
        <f>it_serale!M30</f>
        <v>2</v>
      </c>
      <c r="M41" s="18">
        <f>it_serale!N30</f>
        <v>38</v>
      </c>
      <c r="N41" s="18">
        <f>it_serale!O30</f>
        <v>2</v>
      </c>
      <c r="O41" s="18">
        <f>it_serale!P30</f>
        <v>61</v>
      </c>
      <c r="P41" s="18">
        <f>it_serale!Q30</f>
        <v>3</v>
      </c>
      <c r="Q41" s="18">
        <f t="shared" si="13"/>
        <v>157</v>
      </c>
      <c r="R41" s="18">
        <f t="shared" si="14"/>
        <v>7</v>
      </c>
      <c r="S41" s="195">
        <f>it_serale!T30</f>
        <v>149</v>
      </c>
      <c r="T41" s="195">
        <f>it_serale!U30</f>
        <v>7</v>
      </c>
      <c r="U41" s="121">
        <f t="shared" si="15"/>
        <v>8</v>
      </c>
      <c r="V41" s="128">
        <f t="shared" si="16"/>
        <v>0</v>
      </c>
    </row>
    <row r="42" spans="1:22" ht="12.75" customHeight="1">
      <c r="A42" s="391"/>
      <c r="B42" s="272" t="s">
        <v>81</v>
      </c>
      <c r="C42" s="17"/>
      <c r="D42" s="17"/>
      <c r="E42" s="195"/>
      <c r="F42" s="195"/>
      <c r="G42" s="121"/>
      <c r="H42" s="121"/>
      <c r="I42" s="18"/>
      <c r="J42" s="18"/>
      <c r="K42" s="18">
        <f>it_serale!L24</f>
        <v>26</v>
      </c>
      <c r="L42" s="18">
        <f>it_serale!M24</f>
        <v>1</v>
      </c>
      <c r="M42" s="18">
        <f>it_serale!N24</f>
        <v>32</v>
      </c>
      <c r="N42" s="18">
        <f>it_serale!O24</f>
        <v>1</v>
      </c>
      <c r="O42" s="18">
        <f>it_serale!P24</f>
        <v>33</v>
      </c>
      <c r="P42" s="18">
        <f>it_serale!Q24</f>
        <v>2</v>
      </c>
      <c r="Q42" s="18">
        <f t="shared" si="13"/>
        <v>91</v>
      </c>
      <c r="R42" s="18">
        <f t="shared" si="14"/>
        <v>4</v>
      </c>
      <c r="S42" s="195">
        <f>it_serale!T24</f>
        <v>80</v>
      </c>
      <c r="T42" s="195">
        <f>it_serale!U24</f>
        <v>5</v>
      </c>
      <c r="U42" s="121">
        <f t="shared" si="15"/>
        <v>11</v>
      </c>
      <c r="V42" s="128">
        <f t="shared" si="16"/>
        <v>-1</v>
      </c>
    </row>
    <row r="43" spans="1:22" ht="12.75" customHeight="1">
      <c r="A43" s="391"/>
      <c r="B43" s="272" t="s">
        <v>82</v>
      </c>
      <c r="C43" s="17"/>
      <c r="D43" s="17"/>
      <c r="E43" s="195"/>
      <c r="F43" s="195"/>
      <c r="G43" s="121"/>
      <c r="H43" s="121"/>
      <c r="I43" s="18"/>
      <c r="J43" s="18"/>
      <c r="K43" s="18">
        <f>it_serale!L26</f>
        <v>0</v>
      </c>
      <c r="L43" s="18">
        <f>it_serale!M26</f>
        <v>0</v>
      </c>
      <c r="M43" s="18">
        <f>it_serale!N26</f>
        <v>0</v>
      </c>
      <c r="N43" s="18">
        <f>it_serale!O26</f>
        <v>0</v>
      </c>
      <c r="O43" s="18">
        <f>it_serale!P26</f>
        <v>0</v>
      </c>
      <c r="P43" s="18">
        <f>it_serale!Q26</f>
        <v>0</v>
      </c>
      <c r="Q43" s="18">
        <f t="shared" si="13"/>
        <v>0</v>
      </c>
      <c r="R43" s="18">
        <f t="shared" si="14"/>
        <v>0</v>
      </c>
      <c r="S43" s="195">
        <f>it_serale!T26</f>
        <v>0</v>
      </c>
      <c r="T43" s="195">
        <f>it_serale!U26</f>
        <v>0</v>
      </c>
      <c r="U43" s="121">
        <f t="shared" si="15"/>
        <v>0</v>
      </c>
      <c r="V43" s="128">
        <f t="shared" si="16"/>
        <v>0</v>
      </c>
    </row>
    <row r="44" spans="1:22" ht="12.75" customHeight="1">
      <c r="A44" s="391"/>
      <c r="B44" s="272" t="s">
        <v>83</v>
      </c>
      <c r="C44" s="17"/>
      <c r="D44" s="17"/>
      <c r="E44" s="195"/>
      <c r="F44" s="195"/>
      <c r="G44" s="121"/>
      <c r="H44" s="121"/>
      <c r="I44" s="18"/>
      <c r="J44" s="18"/>
      <c r="K44" s="18">
        <f>it_serale!L34</f>
        <v>86</v>
      </c>
      <c r="L44" s="18">
        <f>it_serale!M34</f>
        <v>3</v>
      </c>
      <c r="M44" s="18">
        <f>it_serale!N34</f>
        <v>72</v>
      </c>
      <c r="N44" s="18">
        <f>it_serale!O34</f>
        <v>3</v>
      </c>
      <c r="O44" s="18">
        <f>it_serale!P34</f>
        <v>81</v>
      </c>
      <c r="P44" s="18">
        <f>it_serale!Q34</f>
        <v>4</v>
      </c>
      <c r="Q44" s="18">
        <f t="shared" si="13"/>
        <v>239</v>
      </c>
      <c r="R44" s="18">
        <f t="shared" si="14"/>
        <v>10</v>
      </c>
      <c r="S44" s="195">
        <f>it_serale!T34</f>
        <v>218</v>
      </c>
      <c r="T44" s="195">
        <f>it_serale!U34</f>
        <v>10</v>
      </c>
      <c r="U44" s="121">
        <f t="shared" si="15"/>
        <v>21</v>
      </c>
      <c r="V44" s="128">
        <f t="shared" si="16"/>
        <v>0</v>
      </c>
    </row>
    <row r="45" spans="1:22" ht="12.75" customHeight="1">
      <c r="A45" s="391"/>
      <c r="B45" s="272" t="s">
        <v>94</v>
      </c>
      <c r="C45" s="17"/>
      <c r="D45" s="17"/>
      <c r="E45" s="195"/>
      <c r="F45" s="195"/>
      <c r="G45" s="121"/>
      <c r="H45" s="121"/>
      <c r="I45" s="18"/>
      <c r="J45" s="18"/>
      <c r="K45" s="18">
        <f>it_serale!L36</f>
        <v>26</v>
      </c>
      <c r="L45" s="18">
        <f>it_serale!M36</f>
        <v>1</v>
      </c>
      <c r="M45" s="18">
        <f>it_serale!N36</f>
        <v>30</v>
      </c>
      <c r="N45" s="18">
        <f>it_serale!O36</f>
        <v>1</v>
      </c>
      <c r="O45" s="18">
        <f>it_serale!P36</f>
        <v>17</v>
      </c>
      <c r="P45" s="18">
        <f>it_serale!Q36</f>
        <v>1</v>
      </c>
      <c r="Q45" s="18">
        <f t="shared" si="13"/>
        <v>73</v>
      </c>
      <c r="R45" s="18">
        <f t="shared" si="14"/>
        <v>3</v>
      </c>
      <c r="S45" s="195">
        <f>it_serale!T36</f>
        <v>64</v>
      </c>
      <c r="T45" s="195">
        <f>it_serale!U36</f>
        <v>3</v>
      </c>
      <c r="U45" s="121">
        <f t="shared" si="15"/>
        <v>9</v>
      </c>
      <c r="V45" s="128">
        <f t="shared" si="16"/>
        <v>0</v>
      </c>
    </row>
    <row r="46" spans="1:22" ht="12.75" customHeight="1">
      <c r="A46" s="391"/>
      <c r="B46" s="272" t="s">
        <v>156</v>
      </c>
      <c r="C46" s="17"/>
      <c r="D46" s="17"/>
      <c r="E46" s="195"/>
      <c r="F46" s="195"/>
      <c r="G46" s="121"/>
      <c r="H46" s="121"/>
      <c r="I46" s="18"/>
      <c r="J46" s="18"/>
      <c r="K46" s="18">
        <f>it_serale!L38</f>
        <v>21</v>
      </c>
      <c r="L46" s="18">
        <f>it_serale!M38</f>
        <v>1</v>
      </c>
      <c r="M46" s="18">
        <f>it_serale!N38</f>
        <v>24</v>
      </c>
      <c r="N46" s="18">
        <f>it_serale!O38</f>
        <v>1</v>
      </c>
      <c r="O46" s="18">
        <f>it_serale!P38</f>
        <v>16</v>
      </c>
      <c r="P46" s="18">
        <f>it_serale!Q38</f>
        <v>1</v>
      </c>
      <c r="Q46" s="18">
        <f>C46+I46+K46+M46+O46</f>
        <v>61</v>
      </c>
      <c r="R46" s="18">
        <f>D46+J46+L46+N46+P46</f>
        <v>3</v>
      </c>
      <c r="S46" s="195">
        <f>it_serale!T38</f>
        <v>77</v>
      </c>
      <c r="T46" s="195">
        <f>it_serale!U38</f>
        <v>3</v>
      </c>
      <c r="U46" s="121">
        <f>Q46-S46</f>
        <v>-16</v>
      </c>
      <c r="V46" s="128">
        <f>R46-T46</f>
        <v>0</v>
      </c>
    </row>
    <row r="47" spans="1:22" ht="12.75" customHeight="1">
      <c r="A47" s="391"/>
      <c r="B47" s="272" t="s">
        <v>157</v>
      </c>
      <c r="C47" s="17"/>
      <c r="D47" s="17"/>
      <c r="E47" s="195"/>
      <c r="F47" s="195"/>
      <c r="G47" s="121"/>
      <c r="H47" s="121"/>
      <c r="I47" s="18"/>
      <c r="J47" s="18"/>
      <c r="K47" s="18">
        <f>it_serale!L40</f>
        <v>0</v>
      </c>
      <c r="L47" s="18">
        <f>it_serale!M40</f>
        <v>0</v>
      </c>
      <c r="M47" s="18">
        <f>it_serale!N40</f>
        <v>0</v>
      </c>
      <c r="N47" s="18">
        <f>it_serale!O40</f>
        <v>0</v>
      </c>
      <c r="O47" s="18">
        <f>it_serale!P40</f>
        <v>0</v>
      </c>
      <c r="P47" s="18">
        <f>it_serale!Q40</f>
        <v>0</v>
      </c>
      <c r="Q47" s="18">
        <f>C47+I47+K47+M47+O47</f>
        <v>0</v>
      </c>
      <c r="R47" s="18">
        <f>D47+J47+L47+N47+P47</f>
        <v>0</v>
      </c>
      <c r="S47" s="195">
        <f>it_serale!T40</f>
        <v>54</v>
      </c>
      <c r="T47" s="195">
        <f>it_serale!U40</f>
        <v>2</v>
      </c>
      <c r="U47" s="121">
        <f>Q47-S47</f>
        <v>-54</v>
      </c>
      <c r="V47" s="128">
        <f>R47-T47</f>
        <v>-2</v>
      </c>
    </row>
    <row r="48" spans="1:22" ht="12.75" customHeight="1">
      <c r="A48" s="391"/>
      <c r="B48" s="272" t="s">
        <v>44</v>
      </c>
      <c r="C48" s="17"/>
      <c r="D48" s="17"/>
      <c r="E48" s="195"/>
      <c r="F48" s="195"/>
      <c r="G48" s="121"/>
      <c r="H48" s="121"/>
      <c r="I48" s="18"/>
      <c r="J48" s="18"/>
      <c r="K48" s="18">
        <f>it_serale!L42</f>
        <v>19</v>
      </c>
      <c r="L48" s="18">
        <f>it_serale!M42</f>
        <v>1</v>
      </c>
      <c r="M48" s="18">
        <f>it_serale!N42</f>
        <v>19</v>
      </c>
      <c r="N48" s="18">
        <f>it_serale!O42</f>
        <v>1</v>
      </c>
      <c r="O48" s="18">
        <f>it_serale!P42</f>
        <v>20</v>
      </c>
      <c r="P48" s="18">
        <f>it_serale!Q42</f>
        <v>1</v>
      </c>
      <c r="Q48" s="18">
        <f aca="true" t="shared" si="17" ref="Q48:R50">C48+I48+K48+M48+O48</f>
        <v>58</v>
      </c>
      <c r="R48" s="18">
        <f t="shared" si="17"/>
        <v>3</v>
      </c>
      <c r="S48" s="195">
        <f>it_serale!T42</f>
        <v>62</v>
      </c>
      <c r="T48" s="195">
        <f>it_serale!U42</f>
        <v>3</v>
      </c>
      <c r="U48" s="121">
        <f aca="true" t="shared" si="18" ref="U48:V50">Q48-S48</f>
        <v>-4</v>
      </c>
      <c r="V48" s="128">
        <f t="shared" si="18"/>
        <v>0</v>
      </c>
    </row>
    <row r="49" spans="1:22" ht="12.75" customHeight="1">
      <c r="A49" s="391"/>
      <c r="B49" s="272" t="s">
        <v>183</v>
      </c>
      <c r="C49" s="17"/>
      <c r="D49" s="17"/>
      <c r="E49" s="195"/>
      <c r="F49" s="195"/>
      <c r="G49" s="121"/>
      <c r="H49" s="121"/>
      <c r="I49" s="18"/>
      <c r="J49" s="18"/>
      <c r="K49" s="18">
        <f>it_serale!L45</f>
        <v>67</v>
      </c>
      <c r="L49" s="18">
        <f>it_serale!M45</f>
        <v>3</v>
      </c>
      <c r="M49" s="18">
        <f>it_serale!N45</f>
        <v>53</v>
      </c>
      <c r="N49" s="18">
        <f>it_serale!O45</f>
        <v>2</v>
      </c>
      <c r="O49" s="18">
        <f>it_serale!P45</f>
        <v>58</v>
      </c>
      <c r="P49" s="18">
        <f>it_serale!Q45</f>
        <v>3</v>
      </c>
      <c r="Q49" s="18">
        <f t="shared" si="17"/>
        <v>178</v>
      </c>
      <c r="R49" s="116">
        <f t="shared" si="17"/>
        <v>8</v>
      </c>
      <c r="S49" s="195">
        <f>it_serale!T45</f>
        <v>158</v>
      </c>
      <c r="T49" s="195">
        <f>it_serale!U45</f>
        <v>7</v>
      </c>
      <c r="U49" s="121">
        <f t="shared" si="18"/>
        <v>20</v>
      </c>
      <c r="V49" s="128">
        <f t="shared" si="18"/>
        <v>1</v>
      </c>
    </row>
    <row r="50" spans="1:22" ht="12.75" customHeight="1">
      <c r="A50" s="391"/>
      <c r="B50" s="42" t="s">
        <v>160</v>
      </c>
      <c r="C50" s="17"/>
      <c r="D50" s="17"/>
      <c r="E50" s="195"/>
      <c r="F50" s="195"/>
      <c r="G50" s="121"/>
      <c r="H50" s="121"/>
      <c r="I50" s="18"/>
      <c r="J50" s="18"/>
      <c r="K50" s="18">
        <f>it_serale!L50</f>
        <v>113</v>
      </c>
      <c r="L50" s="18">
        <f>it_serale!M50</f>
        <v>4</v>
      </c>
      <c r="M50" s="18">
        <f>it_serale!N50</f>
        <v>84</v>
      </c>
      <c r="N50" s="18">
        <f>it_serale!O50</f>
        <v>3</v>
      </c>
      <c r="O50" s="18">
        <f>it_serale!P50</f>
        <v>156</v>
      </c>
      <c r="P50" s="18">
        <f>it_serale!Q50</f>
        <v>6</v>
      </c>
      <c r="Q50" s="18">
        <f t="shared" si="17"/>
        <v>353</v>
      </c>
      <c r="R50" s="116">
        <f t="shared" si="17"/>
        <v>13</v>
      </c>
      <c r="S50" s="195">
        <f>it_serale!T50</f>
        <v>423</v>
      </c>
      <c r="T50" s="195">
        <f>it_serale!U50</f>
        <v>16</v>
      </c>
      <c r="U50" s="121">
        <f t="shared" si="18"/>
        <v>-70</v>
      </c>
      <c r="V50" s="128">
        <f t="shared" si="18"/>
        <v>-3</v>
      </c>
    </row>
    <row r="51" spans="1:22" ht="12.75" customHeight="1">
      <c r="A51" s="391"/>
      <c r="B51" s="274" t="s">
        <v>170</v>
      </c>
      <c r="C51" s="51"/>
      <c r="D51" s="51"/>
      <c r="E51" s="197"/>
      <c r="F51" s="197"/>
      <c r="G51" s="180"/>
      <c r="H51" s="180"/>
      <c r="I51" s="52"/>
      <c r="J51" s="52"/>
      <c r="K51" s="52">
        <f>it_serale!L51</f>
        <v>56</v>
      </c>
      <c r="L51" s="52">
        <f>it_serale!M51</f>
        <v>2</v>
      </c>
      <c r="M51" s="52">
        <f>it_serale!N51</f>
        <v>28</v>
      </c>
      <c r="N51" s="52">
        <f>it_serale!O51</f>
        <v>1</v>
      </c>
      <c r="O51" s="52">
        <f>it_serale!P51</f>
        <v>62</v>
      </c>
      <c r="P51" s="52">
        <f>it_serale!Q51</f>
        <v>2</v>
      </c>
      <c r="Q51" s="18">
        <f>C51+I51+K51+M51+O51</f>
        <v>146</v>
      </c>
      <c r="R51" s="116">
        <f>D51+J51+L51+N51+P51</f>
        <v>5</v>
      </c>
      <c r="S51" s="197">
        <f>it_serale!T51</f>
        <v>0</v>
      </c>
      <c r="T51" s="197">
        <f>it_serale!U51</f>
        <v>0</v>
      </c>
      <c r="U51" s="121">
        <f>Q51-S51</f>
        <v>146</v>
      </c>
      <c r="V51" s="128">
        <f>R51-T51</f>
        <v>5</v>
      </c>
    </row>
    <row r="52" spans="1:22" ht="12.75" customHeight="1">
      <c r="A52" s="391"/>
      <c r="B52" s="275" t="s">
        <v>282</v>
      </c>
      <c r="C52" s="158">
        <f aca="true" t="shared" si="19" ref="C52:J52">SUM(C38:C50)</f>
        <v>50</v>
      </c>
      <c r="D52" s="158">
        <f t="shared" si="19"/>
        <v>2</v>
      </c>
      <c r="E52" s="196">
        <f t="shared" si="19"/>
        <v>71</v>
      </c>
      <c r="F52" s="196">
        <f t="shared" si="19"/>
        <v>3</v>
      </c>
      <c r="G52" s="123">
        <f t="shared" si="19"/>
        <v>-21</v>
      </c>
      <c r="H52" s="123">
        <f t="shared" si="19"/>
        <v>-1</v>
      </c>
      <c r="I52" s="151">
        <f t="shared" si="19"/>
        <v>86</v>
      </c>
      <c r="J52" s="151">
        <f t="shared" si="19"/>
        <v>3</v>
      </c>
      <c r="K52" s="151">
        <f>SUM(K38:K51)</f>
        <v>525</v>
      </c>
      <c r="L52" s="151">
        <f aca="true" t="shared" si="20" ref="L52:R52">SUM(L38:L51)</f>
        <v>19</v>
      </c>
      <c r="M52" s="151">
        <f t="shared" si="20"/>
        <v>456</v>
      </c>
      <c r="N52" s="151">
        <f t="shared" si="20"/>
        <v>18</v>
      </c>
      <c r="O52" s="151">
        <f t="shared" si="20"/>
        <v>556</v>
      </c>
      <c r="P52" s="151">
        <f t="shared" si="20"/>
        <v>25</v>
      </c>
      <c r="Q52" s="151">
        <f t="shared" si="20"/>
        <v>1673</v>
      </c>
      <c r="R52" s="151">
        <f t="shared" si="20"/>
        <v>67</v>
      </c>
      <c r="S52" s="196">
        <f>SUM(S38:S51)</f>
        <v>1588</v>
      </c>
      <c r="T52" s="196">
        <f>SUM(T38:T51)</f>
        <v>70</v>
      </c>
      <c r="U52" s="123">
        <f>SUM(U38:U51)</f>
        <v>85</v>
      </c>
      <c r="V52" s="129">
        <f>SUM(V38:V51)</f>
        <v>-3</v>
      </c>
    </row>
  </sheetData>
  <mergeCells count="17">
    <mergeCell ref="A1:V1"/>
    <mergeCell ref="O5:P5"/>
    <mergeCell ref="Q5:R5"/>
    <mergeCell ref="S5:T5"/>
    <mergeCell ref="U5:V5"/>
    <mergeCell ref="G5:H5"/>
    <mergeCell ref="I5:J5"/>
    <mergeCell ref="A38:A52"/>
    <mergeCell ref="K5:L5"/>
    <mergeCell ref="M5:N5"/>
    <mergeCell ref="A5:A6"/>
    <mergeCell ref="B5:B6"/>
    <mergeCell ref="C5:D5"/>
    <mergeCell ref="E5:F5"/>
    <mergeCell ref="A7:A22"/>
    <mergeCell ref="A34:B34"/>
    <mergeCell ref="A24:A32"/>
  </mergeCells>
  <printOptions/>
  <pageMargins left="0.17" right="0.16" top="0.22" bottom="0.31" header="0.17" footer="0.17"/>
  <pageSetup horizontalDpi="600" verticalDpi="600" orientation="landscape" paperSize="8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showGridLines="0" workbookViewId="0" topLeftCell="A4">
      <selection activeCell="Q33" sqref="Q33"/>
    </sheetView>
  </sheetViews>
  <sheetFormatPr defaultColWidth="9.140625" defaultRowHeight="12.75"/>
  <cols>
    <col min="1" max="1" width="22.140625" style="12" customWidth="1"/>
    <col min="2" max="2" width="42.00390625" style="38" customWidth="1"/>
    <col min="3" max="6" width="5.28125" style="12" customWidth="1"/>
    <col min="7" max="8" width="5.28125" style="125" customWidth="1"/>
    <col min="9" max="20" width="5.28125" style="12" customWidth="1"/>
    <col min="21" max="22" width="5.28125" style="125" customWidth="1"/>
    <col min="23" max="16384" width="9.140625" style="12" customWidth="1"/>
  </cols>
  <sheetData>
    <row r="1" spans="1:22" ht="12" customHeight="1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</row>
    <row r="2" spans="1:21" ht="6" customHeight="1">
      <c r="A2" s="13"/>
      <c r="B2" s="23"/>
      <c r="C2" s="13"/>
      <c r="D2" s="13"/>
      <c r="E2" s="13"/>
      <c r="F2" s="13"/>
      <c r="G2" s="173"/>
      <c r="H2" s="17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73"/>
    </row>
    <row r="3" spans="1:21" ht="15">
      <c r="A3" s="39" t="s">
        <v>96</v>
      </c>
      <c r="B3" s="23"/>
      <c r="C3" s="15"/>
      <c r="D3" s="15"/>
      <c r="E3" s="15"/>
      <c r="F3" s="15"/>
      <c r="G3" s="174"/>
      <c r="H3" s="174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73"/>
    </row>
    <row r="4" ht="6" customHeight="1">
      <c r="B4" s="24"/>
    </row>
    <row r="5" spans="1:22" ht="19.5" customHeight="1">
      <c r="A5" s="407" t="s">
        <v>34</v>
      </c>
      <c r="B5" s="411" t="s">
        <v>376</v>
      </c>
      <c r="C5" s="406" t="s">
        <v>2</v>
      </c>
      <c r="D5" s="406"/>
      <c r="E5" s="401" t="s">
        <v>415</v>
      </c>
      <c r="F5" s="401"/>
      <c r="G5" s="389" t="s">
        <v>3</v>
      </c>
      <c r="H5" s="389"/>
      <c r="I5" s="403" t="s">
        <v>29</v>
      </c>
      <c r="J5" s="403"/>
      <c r="K5" s="403" t="s">
        <v>30</v>
      </c>
      <c r="L5" s="403"/>
      <c r="M5" s="403" t="s">
        <v>31</v>
      </c>
      <c r="N5" s="403"/>
      <c r="O5" s="403" t="s">
        <v>32</v>
      </c>
      <c r="P5" s="403"/>
      <c r="Q5" s="404" t="s">
        <v>412</v>
      </c>
      <c r="R5" s="404"/>
      <c r="S5" s="401" t="s">
        <v>392</v>
      </c>
      <c r="T5" s="401"/>
      <c r="U5" s="388" t="s">
        <v>3</v>
      </c>
      <c r="V5" s="388"/>
    </row>
    <row r="6" spans="1:22" ht="19.5" customHeight="1">
      <c r="A6" s="407"/>
      <c r="B6" s="411"/>
      <c r="C6" s="4" t="s">
        <v>6</v>
      </c>
      <c r="D6" s="4" t="s">
        <v>5</v>
      </c>
      <c r="E6" s="5" t="s">
        <v>6</v>
      </c>
      <c r="F6" s="5" t="s">
        <v>5</v>
      </c>
      <c r="G6" s="175" t="s">
        <v>6</v>
      </c>
      <c r="H6" s="175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79" t="s">
        <v>6</v>
      </c>
      <c r="V6" s="179" t="s">
        <v>5</v>
      </c>
    </row>
    <row r="7" spans="1:22" ht="16.5" customHeight="1">
      <c r="A7" s="392" t="s">
        <v>69</v>
      </c>
      <c r="B7" s="283" t="s">
        <v>163</v>
      </c>
      <c r="C7" s="204">
        <f>ip_sia_manutenzione_ass_tecnica!B17</f>
        <v>674</v>
      </c>
      <c r="D7" s="204">
        <f>ip_sia_manutenzione_ass_tecnica!C17</f>
        <v>29</v>
      </c>
      <c r="E7" s="205">
        <f>ip_sia_manutenzione_ass_tecnica!D17</f>
        <v>659</v>
      </c>
      <c r="F7" s="205">
        <f>ip_sia_manutenzione_ass_tecnica!E17</f>
        <v>26</v>
      </c>
      <c r="G7" s="206">
        <f>ip_sia_manutenzione_ass_tecnica!F17</f>
        <v>15</v>
      </c>
      <c r="H7" s="206">
        <f>ip_sia_manutenzione_ass_tecnica!G17</f>
        <v>3</v>
      </c>
      <c r="I7" s="204">
        <f>ip_sia_manutenzione_ass_tecnica!H17</f>
        <v>504</v>
      </c>
      <c r="J7" s="204">
        <f>ip_sia_manutenzione_ass_tecnica!I17</f>
        <v>25</v>
      </c>
      <c r="K7" s="204"/>
      <c r="L7" s="204"/>
      <c r="M7" s="204"/>
      <c r="N7" s="204"/>
      <c r="O7" s="204"/>
      <c r="P7" s="204"/>
      <c r="Q7" s="204">
        <f>C7+I7+K7+M7+O7</f>
        <v>1178</v>
      </c>
      <c r="R7" s="204">
        <f>D7+J7+L7+N7+P7</f>
        <v>54</v>
      </c>
      <c r="S7" s="205">
        <f>ip_sia_manutenzione_ass_tecnica!D17+ip_sia_manutenzione_ass_tecnica!J17</f>
        <v>1101</v>
      </c>
      <c r="T7" s="205">
        <f>ip_sia_manutenzione_ass_tecnica!E17+ip_sia_manutenzione_ass_tecnica!K17</f>
        <v>47</v>
      </c>
      <c r="U7" s="207">
        <f>Q7-S7</f>
        <v>77</v>
      </c>
      <c r="V7" s="208">
        <f>R7-T7</f>
        <v>7</v>
      </c>
    </row>
    <row r="8" spans="1:22" ht="16.5" customHeight="1">
      <c r="A8" s="375"/>
      <c r="B8" s="284" t="s">
        <v>99</v>
      </c>
      <c r="C8" s="209"/>
      <c r="D8" s="209"/>
      <c r="E8" s="210"/>
      <c r="F8" s="210"/>
      <c r="G8" s="211"/>
      <c r="H8" s="211"/>
      <c r="I8" s="209"/>
      <c r="J8" s="209"/>
      <c r="K8" s="209">
        <f>ip_sia_manutenzione_ass_tecnica!L31</f>
        <v>377</v>
      </c>
      <c r="L8" s="209">
        <f>ip_sia_manutenzione_ass_tecnica!M31</f>
        <v>18</v>
      </c>
      <c r="M8" s="209">
        <f>ip_sia_manutenzione_ass_tecnica!N31</f>
        <v>537</v>
      </c>
      <c r="N8" s="209">
        <f>ip_sia_manutenzione_ass_tecnica!O31</f>
        <v>25</v>
      </c>
      <c r="O8" s="209">
        <f>ip_sia_manutenzione_ass_tecnica!P31</f>
        <v>375</v>
      </c>
      <c r="P8" s="209">
        <f>ip_sia_manutenzione_ass_tecnica!Q31</f>
        <v>22</v>
      </c>
      <c r="Q8" s="209">
        <f>C8+I8+K8+M8+O8</f>
        <v>1289</v>
      </c>
      <c r="R8" s="209">
        <f>D8+J8+L8+N8+P8</f>
        <v>65</v>
      </c>
      <c r="S8" s="210">
        <f>ip_sia_manutenzione_ass_tecnica!T31</f>
        <v>1327</v>
      </c>
      <c r="T8" s="210">
        <f>ip_sia_manutenzione_ass_tecnica!U31</f>
        <v>66</v>
      </c>
      <c r="U8" s="211">
        <f>Q8-S8</f>
        <v>-38</v>
      </c>
      <c r="V8" s="212">
        <f>R8-T8</f>
        <v>-1</v>
      </c>
    </row>
    <row r="9" spans="1:22" ht="16.5" customHeight="1">
      <c r="A9" s="375"/>
      <c r="B9" s="285" t="s">
        <v>4</v>
      </c>
      <c r="C9" s="213">
        <f>SUM(C7:C8)</f>
        <v>674</v>
      </c>
      <c r="D9" s="213">
        <f aca="true" t="shared" si="0" ref="D9:V9">SUM(D7:D8)</f>
        <v>29</v>
      </c>
      <c r="E9" s="214">
        <f t="shared" si="0"/>
        <v>659</v>
      </c>
      <c r="F9" s="214">
        <f t="shared" si="0"/>
        <v>26</v>
      </c>
      <c r="G9" s="215">
        <f t="shared" si="0"/>
        <v>15</v>
      </c>
      <c r="H9" s="215">
        <f t="shared" si="0"/>
        <v>3</v>
      </c>
      <c r="I9" s="213">
        <f t="shared" si="0"/>
        <v>504</v>
      </c>
      <c r="J9" s="213">
        <f t="shared" si="0"/>
        <v>25</v>
      </c>
      <c r="K9" s="213">
        <f t="shared" si="0"/>
        <v>377</v>
      </c>
      <c r="L9" s="213">
        <f t="shared" si="0"/>
        <v>18</v>
      </c>
      <c r="M9" s="213">
        <f t="shared" si="0"/>
        <v>537</v>
      </c>
      <c r="N9" s="213">
        <f t="shared" si="0"/>
        <v>25</v>
      </c>
      <c r="O9" s="213">
        <f t="shared" si="0"/>
        <v>375</v>
      </c>
      <c r="P9" s="213">
        <f t="shared" si="0"/>
        <v>22</v>
      </c>
      <c r="Q9" s="219">
        <f t="shared" si="0"/>
        <v>2467</v>
      </c>
      <c r="R9" s="219">
        <f t="shared" si="0"/>
        <v>119</v>
      </c>
      <c r="S9" s="214">
        <f t="shared" si="0"/>
        <v>2428</v>
      </c>
      <c r="T9" s="214">
        <f t="shared" si="0"/>
        <v>113</v>
      </c>
      <c r="U9" s="221">
        <f t="shared" si="0"/>
        <v>39</v>
      </c>
      <c r="V9" s="222">
        <f t="shared" si="0"/>
        <v>6</v>
      </c>
    </row>
    <row r="10" spans="1:22" ht="16.5" customHeight="1">
      <c r="A10" s="375"/>
      <c r="B10" s="286" t="s">
        <v>70</v>
      </c>
      <c r="C10" s="217">
        <f>ip_sia_produzioni_i_a!B14</f>
        <v>373</v>
      </c>
      <c r="D10" s="217">
        <f>ip_sia_produzioni_i_a!C14</f>
        <v>17</v>
      </c>
      <c r="E10" s="218">
        <f>ip_sia_produzioni_i_a!D14</f>
        <v>367</v>
      </c>
      <c r="F10" s="218">
        <f>ip_sia_produzioni_i_a!E14</f>
        <v>17</v>
      </c>
      <c r="G10" s="207">
        <f>ip_sia_produzioni_i_a!F14</f>
        <v>6</v>
      </c>
      <c r="H10" s="207">
        <f>ip_sia_produzioni_i_a!G14</f>
        <v>0</v>
      </c>
      <c r="I10" s="217">
        <f>ip_sia_produzioni_i_a!H14</f>
        <v>313</v>
      </c>
      <c r="J10" s="217">
        <f>ip_sia_produzioni_i_a!I14</f>
        <v>15</v>
      </c>
      <c r="K10" s="217"/>
      <c r="L10" s="217"/>
      <c r="M10" s="217"/>
      <c r="N10" s="217"/>
      <c r="O10" s="217"/>
      <c r="P10" s="217"/>
      <c r="Q10" s="227">
        <f aca="true" t="shared" si="1" ref="Q10:R12">C10+I10+K10+M10+O10</f>
        <v>686</v>
      </c>
      <c r="R10" s="227">
        <f t="shared" si="1"/>
        <v>32</v>
      </c>
      <c r="S10" s="218">
        <f>ip_sia_produzioni_i_a!D14+ip_sia_produzioni_i_a!J14</f>
        <v>641</v>
      </c>
      <c r="T10" s="218">
        <f>ip_sia_produzioni_i_a!E14+ip_sia_produzioni_i_a!K14</f>
        <v>29</v>
      </c>
      <c r="U10" s="229">
        <f aca="true" t="shared" si="2" ref="U10:V12">Q10-S10</f>
        <v>45</v>
      </c>
      <c r="V10" s="230">
        <f t="shared" si="2"/>
        <v>3</v>
      </c>
    </row>
    <row r="11" spans="1:22" ht="16.5" customHeight="1">
      <c r="A11" s="375"/>
      <c r="B11" s="284" t="s">
        <v>97</v>
      </c>
      <c r="C11" s="209"/>
      <c r="D11" s="209"/>
      <c r="E11" s="210"/>
      <c r="F11" s="210"/>
      <c r="G11" s="211"/>
      <c r="H11" s="211"/>
      <c r="I11" s="209"/>
      <c r="J11" s="209"/>
      <c r="K11" s="209">
        <f>ip_sia_produzioni_i_a!L23</f>
        <v>266</v>
      </c>
      <c r="L11" s="209">
        <f>ip_sia_produzioni_i_a!M23</f>
        <v>12</v>
      </c>
      <c r="M11" s="209">
        <f>ip_sia_produzioni_i_a!N23</f>
        <v>198</v>
      </c>
      <c r="N11" s="209">
        <f>ip_sia_produzioni_i_a!O23</f>
        <v>9</v>
      </c>
      <c r="O11" s="209">
        <f>ip_sia_produzioni_i_a!P23</f>
        <v>333</v>
      </c>
      <c r="P11" s="209">
        <f>ip_sia_produzioni_i_a!Q23</f>
        <v>17</v>
      </c>
      <c r="Q11" s="209">
        <f t="shared" si="1"/>
        <v>797</v>
      </c>
      <c r="R11" s="209">
        <f t="shared" si="1"/>
        <v>38</v>
      </c>
      <c r="S11" s="210">
        <f>ip_sia_produzioni_i_a!T23</f>
        <v>810</v>
      </c>
      <c r="T11" s="210">
        <f>ip_sia_produzioni_i_a!U23</f>
        <v>39</v>
      </c>
      <c r="U11" s="211">
        <f t="shared" si="2"/>
        <v>-13</v>
      </c>
      <c r="V11" s="212">
        <f t="shared" si="2"/>
        <v>-1</v>
      </c>
    </row>
    <row r="12" spans="1:22" ht="16.5" customHeight="1">
      <c r="A12" s="375"/>
      <c r="B12" s="284" t="s">
        <v>98</v>
      </c>
      <c r="C12" s="209"/>
      <c r="D12" s="209"/>
      <c r="E12" s="210"/>
      <c r="F12" s="210"/>
      <c r="G12" s="211"/>
      <c r="H12" s="211"/>
      <c r="I12" s="209"/>
      <c r="J12" s="209"/>
      <c r="K12" s="209">
        <f>ip_sia_produzioni_i_a!L25</f>
        <v>0</v>
      </c>
      <c r="L12" s="209">
        <f>ip_sia_produzioni_i_a!M25</f>
        <v>0</v>
      </c>
      <c r="M12" s="209">
        <f>ip_sia_produzioni_i_a!N25</f>
        <v>50</v>
      </c>
      <c r="N12" s="209">
        <f>ip_sia_produzioni_i_a!O25</f>
        <v>2</v>
      </c>
      <c r="O12" s="209">
        <f>ip_sia_produzioni_i_a!P25</f>
        <v>29</v>
      </c>
      <c r="P12" s="209">
        <f>ip_sia_produzioni_i_a!Q25</f>
        <v>2</v>
      </c>
      <c r="Q12" s="209">
        <f t="shared" si="1"/>
        <v>79</v>
      </c>
      <c r="R12" s="209">
        <f t="shared" si="1"/>
        <v>4</v>
      </c>
      <c r="S12" s="210">
        <f>ip_sia_produzioni_i_a!T25</f>
        <v>106</v>
      </c>
      <c r="T12" s="210">
        <f>ip_sia_produzioni_i_a!U25</f>
        <v>6</v>
      </c>
      <c r="U12" s="211">
        <f t="shared" si="2"/>
        <v>-27</v>
      </c>
      <c r="V12" s="212">
        <f t="shared" si="2"/>
        <v>-2</v>
      </c>
    </row>
    <row r="13" spans="1:22" ht="16.5" customHeight="1">
      <c r="A13" s="375"/>
      <c r="B13" s="287" t="s">
        <v>4</v>
      </c>
      <c r="C13" s="219">
        <f>SUM(C10:C12)</f>
        <v>373</v>
      </c>
      <c r="D13" s="219">
        <f aca="true" t="shared" si="3" ref="D13:V13">SUM(D10:D12)</f>
        <v>17</v>
      </c>
      <c r="E13" s="220">
        <f t="shared" si="3"/>
        <v>367</v>
      </c>
      <c r="F13" s="220">
        <f t="shared" si="3"/>
        <v>17</v>
      </c>
      <c r="G13" s="221">
        <f t="shared" si="3"/>
        <v>6</v>
      </c>
      <c r="H13" s="221">
        <f t="shared" si="3"/>
        <v>0</v>
      </c>
      <c r="I13" s="219">
        <f t="shared" si="3"/>
        <v>313</v>
      </c>
      <c r="J13" s="219">
        <f t="shared" si="3"/>
        <v>15</v>
      </c>
      <c r="K13" s="219">
        <f t="shared" si="3"/>
        <v>266</v>
      </c>
      <c r="L13" s="219">
        <f t="shared" si="3"/>
        <v>12</v>
      </c>
      <c r="M13" s="219">
        <f t="shared" si="3"/>
        <v>248</v>
      </c>
      <c r="N13" s="219">
        <f t="shared" si="3"/>
        <v>11</v>
      </c>
      <c r="O13" s="219">
        <f t="shared" si="3"/>
        <v>362</v>
      </c>
      <c r="P13" s="219">
        <f t="shared" si="3"/>
        <v>19</v>
      </c>
      <c r="Q13" s="219">
        <f t="shared" si="3"/>
        <v>1562</v>
      </c>
      <c r="R13" s="219">
        <f t="shared" si="3"/>
        <v>74</v>
      </c>
      <c r="S13" s="220">
        <f t="shared" si="3"/>
        <v>1557</v>
      </c>
      <c r="T13" s="220">
        <f t="shared" si="3"/>
        <v>74</v>
      </c>
      <c r="U13" s="221">
        <f t="shared" si="3"/>
        <v>5</v>
      </c>
      <c r="V13" s="222">
        <f t="shared" si="3"/>
        <v>0</v>
      </c>
    </row>
    <row r="14" spans="1:22" ht="16.5" customHeight="1">
      <c r="A14" s="376"/>
      <c r="B14" s="354" t="s">
        <v>379</v>
      </c>
      <c r="C14" s="213">
        <f>C9+C13</f>
        <v>1047</v>
      </c>
      <c r="D14" s="213">
        <f aca="true" t="shared" si="4" ref="D14:V14">D9+D13</f>
        <v>46</v>
      </c>
      <c r="E14" s="214">
        <f t="shared" si="4"/>
        <v>1026</v>
      </c>
      <c r="F14" s="214">
        <f t="shared" si="4"/>
        <v>43</v>
      </c>
      <c r="G14" s="215">
        <f t="shared" si="4"/>
        <v>21</v>
      </c>
      <c r="H14" s="215">
        <f t="shared" si="4"/>
        <v>3</v>
      </c>
      <c r="I14" s="213">
        <f t="shared" si="4"/>
        <v>817</v>
      </c>
      <c r="J14" s="213">
        <f t="shared" si="4"/>
        <v>40</v>
      </c>
      <c r="K14" s="213">
        <f t="shared" si="4"/>
        <v>643</v>
      </c>
      <c r="L14" s="213">
        <f t="shared" si="4"/>
        <v>30</v>
      </c>
      <c r="M14" s="213">
        <f t="shared" si="4"/>
        <v>785</v>
      </c>
      <c r="N14" s="213">
        <f t="shared" si="4"/>
        <v>36</v>
      </c>
      <c r="O14" s="213">
        <f t="shared" si="4"/>
        <v>737</v>
      </c>
      <c r="P14" s="213">
        <f t="shared" si="4"/>
        <v>41</v>
      </c>
      <c r="Q14" s="355">
        <f t="shared" si="4"/>
        <v>4029</v>
      </c>
      <c r="R14" s="355">
        <f t="shared" si="4"/>
        <v>193</v>
      </c>
      <c r="S14" s="214">
        <f t="shared" si="4"/>
        <v>3985</v>
      </c>
      <c r="T14" s="214">
        <f t="shared" si="4"/>
        <v>187</v>
      </c>
      <c r="U14" s="356">
        <f t="shared" si="4"/>
        <v>44</v>
      </c>
      <c r="V14" s="357">
        <f t="shared" si="4"/>
        <v>6</v>
      </c>
    </row>
    <row r="15" spans="1:22" ht="16.5" customHeight="1">
      <c r="A15" s="412" t="s">
        <v>71</v>
      </c>
      <c r="B15" s="286" t="s">
        <v>165</v>
      </c>
      <c r="C15" s="217">
        <f>ip_ss_sasr!B12</f>
        <v>207</v>
      </c>
      <c r="D15" s="217">
        <f>ip_ss_sasr!C12</f>
        <v>9</v>
      </c>
      <c r="E15" s="218">
        <f>ip_ss_sasr!D12</f>
        <v>210</v>
      </c>
      <c r="F15" s="218">
        <f>ip_ss_sasr!E12</f>
        <v>10</v>
      </c>
      <c r="G15" s="207">
        <f>ip_ss_sasr!F12</f>
        <v>-3</v>
      </c>
      <c r="H15" s="207">
        <f>ip_ss_sasr!G12</f>
        <v>-1</v>
      </c>
      <c r="I15" s="217">
        <f>ip_ss_sasr!H12</f>
        <v>195</v>
      </c>
      <c r="J15" s="217">
        <f>ip_ss_sasr!I12</f>
        <v>10</v>
      </c>
      <c r="K15" s="217"/>
      <c r="L15" s="217"/>
      <c r="M15" s="217"/>
      <c r="N15" s="217"/>
      <c r="O15" s="217"/>
      <c r="P15" s="217"/>
      <c r="Q15" s="227">
        <f>C15+I15+K15+M15+O15</f>
        <v>402</v>
      </c>
      <c r="R15" s="227">
        <f>D15+J15+L15+N15+P15</f>
        <v>19</v>
      </c>
      <c r="S15" s="218">
        <f>ip_ss_sasr!D12+ip_ss_sasr!J12</f>
        <v>409</v>
      </c>
      <c r="T15" s="218">
        <f>ip_ss_sasr!E12+ip_ss_sasr!K12</f>
        <v>19</v>
      </c>
      <c r="U15" s="229">
        <f>Q15-S15</f>
        <v>-7</v>
      </c>
      <c r="V15" s="230">
        <f>R15-T15</f>
        <v>0</v>
      </c>
    </row>
    <row r="16" spans="1:22" ht="16.5" customHeight="1">
      <c r="A16" s="386"/>
      <c r="B16" s="284" t="s">
        <v>72</v>
      </c>
      <c r="C16" s="209"/>
      <c r="D16" s="209"/>
      <c r="E16" s="210"/>
      <c r="F16" s="210"/>
      <c r="G16" s="211"/>
      <c r="H16" s="211"/>
      <c r="I16" s="209"/>
      <c r="J16" s="209"/>
      <c r="K16" s="209">
        <f>ip_ss_sasr!L20</f>
        <v>184</v>
      </c>
      <c r="L16" s="209">
        <f>ip_ss_sasr!M20</f>
        <v>9</v>
      </c>
      <c r="M16" s="209">
        <f>ip_ss_sasr!N20</f>
        <v>202</v>
      </c>
      <c r="N16" s="209">
        <f>ip_ss_sasr!O20</f>
        <v>10</v>
      </c>
      <c r="O16" s="209">
        <f>ip_ss_sasr!P20</f>
        <v>157</v>
      </c>
      <c r="P16" s="209">
        <f>ip_ss_sasr!Q20</f>
        <v>8</v>
      </c>
      <c r="Q16" s="209">
        <f>C16+I16+K16+M16+O16</f>
        <v>543</v>
      </c>
      <c r="R16" s="209">
        <f>D16+J16+L16+N16+P16</f>
        <v>27</v>
      </c>
      <c r="S16" s="210">
        <f>ip_ss_sasr!T20</f>
        <v>518</v>
      </c>
      <c r="T16" s="210">
        <f>ip_ss_sasr!U20</f>
        <v>25</v>
      </c>
      <c r="U16" s="211">
        <f>Q16-S16</f>
        <v>25</v>
      </c>
      <c r="V16" s="212">
        <f>R16-T16</f>
        <v>2</v>
      </c>
    </row>
    <row r="17" spans="1:22" ht="16.5" customHeight="1">
      <c r="A17" s="386"/>
      <c r="B17" s="285" t="s">
        <v>4</v>
      </c>
      <c r="C17" s="223">
        <f>SUM(C15:C16)</f>
        <v>207</v>
      </c>
      <c r="D17" s="223">
        <f aca="true" t="shared" si="5" ref="D17:V17">SUM(D15:D16)</f>
        <v>9</v>
      </c>
      <c r="E17" s="224">
        <f t="shared" si="5"/>
        <v>210</v>
      </c>
      <c r="F17" s="224">
        <f t="shared" si="5"/>
        <v>10</v>
      </c>
      <c r="G17" s="225">
        <f t="shared" si="5"/>
        <v>-3</v>
      </c>
      <c r="H17" s="225">
        <f t="shared" si="5"/>
        <v>-1</v>
      </c>
      <c r="I17" s="223">
        <f t="shared" si="5"/>
        <v>195</v>
      </c>
      <c r="J17" s="223">
        <f t="shared" si="5"/>
        <v>10</v>
      </c>
      <c r="K17" s="223">
        <f t="shared" si="5"/>
        <v>184</v>
      </c>
      <c r="L17" s="223">
        <f t="shared" si="5"/>
        <v>9</v>
      </c>
      <c r="M17" s="223">
        <f t="shared" si="5"/>
        <v>202</v>
      </c>
      <c r="N17" s="223">
        <f t="shared" si="5"/>
        <v>10</v>
      </c>
      <c r="O17" s="223">
        <f t="shared" si="5"/>
        <v>157</v>
      </c>
      <c r="P17" s="223">
        <f t="shared" si="5"/>
        <v>8</v>
      </c>
      <c r="Q17" s="223">
        <f t="shared" si="5"/>
        <v>945</v>
      </c>
      <c r="R17" s="223">
        <f t="shared" si="5"/>
        <v>46</v>
      </c>
      <c r="S17" s="224">
        <f t="shared" si="5"/>
        <v>927</v>
      </c>
      <c r="T17" s="224">
        <f t="shared" si="5"/>
        <v>44</v>
      </c>
      <c r="U17" s="225">
        <f t="shared" si="5"/>
        <v>18</v>
      </c>
      <c r="V17" s="226">
        <f t="shared" si="5"/>
        <v>2</v>
      </c>
    </row>
    <row r="18" spans="1:22" ht="16.5" customHeight="1">
      <c r="A18" s="386"/>
      <c r="B18" s="286" t="s">
        <v>164</v>
      </c>
      <c r="C18" s="204">
        <f>ip_ss_servizi_commerciali!B23</f>
        <v>530</v>
      </c>
      <c r="D18" s="204">
        <f>ip_ss_servizi_commerciali!C23</f>
        <v>24</v>
      </c>
      <c r="E18" s="205">
        <f>ip_ss_servizi_commerciali!D23</f>
        <v>609</v>
      </c>
      <c r="F18" s="205">
        <f>ip_ss_servizi_commerciali!E23</f>
        <v>26</v>
      </c>
      <c r="G18" s="206">
        <f>ip_ss_servizi_commerciali!F23</f>
        <v>-79</v>
      </c>
      <c r="H18" s="206">
        <f>ip_ss_servizi_commerciali!G23</f>
        <v>-2</v>
      </c>
      <c r="I18" s="204">
        <f>ip_ss_servizi_commerciali!H23</f>
        <v>526</v>
      </c>
      <c r="J18" s="204">
        <f>ip_ss_servizi_commerciali!I23</f>
        <v>26</v>
      </c>
      <c r="K18" s="204"/>
      <c r="L18" s="204"/>
      <c r="M18" s="204"/>
      <c r="N18" s="204"/>
      <c r="O18" s="204"/>
      <c r="P18" s="204"/>
      <c r="Q18" s="227">
        <f>C18+I18+K18+M18+O18</f>
        <v>1056</v>
      </c>
      <c r="R18" s="227">
        <f>D18+J18+L18+N18+P18</f>
        <v>50</v>
      </c>
      <c r="S18" s="205">
        <f>ip_ss_servizi_commerciali!D23+ip_ss_servizi_commerciali!J23</f>
        <v>1205</v>
      </c>
      <c r="T18" s="205">
        <f>ip_ss_servizi_commerciali!E23+ip_ss_servizi_commerciali!K23</f>
        <v>54</v>
      </c>
      <c r="U18" s="229">
        <f>Q18-S18</f>
        <v>-149</v>
      </c>
      <c r="V18" s="230">
        <f>R18-T18</f>
        <v>-4</v>
      </c>
    </row>
    <row r="19" spans="1:22" ht="16.5" customHeight="1">
      <c r="A19" s="386"/>
      <c r="B19" s="284" t="s">
        <v>100</v>
      </c>
      <c r="C19" s="209"/>
      <c r="D19" s="209"/>
      <c r="E19" s="210"/>
      <c r="F19" s="210"/>
      <c r="G19" s="211"/>
      <c r="H19" s="211"/>
      <c r="I19" s="209"/>
      <c r="J19" s="209"/>
      <c r="K19" s="209">
        <f>ip_ss_servizi_commerciali!L42</f>
        <v>617</v>
      </c>
      <c r="L19" s="209">
        <f>ip_ss_servizi_commerciali!M42</f>
        <v>27</v>
      </c>
      <c r="M19" s="209">
        <f>ip_ss_servizi_commerciali!N42</f>
        <v>581</v>
      </c>
      <c r="N19" s="209">
        <f>ip_ss_servizi_commerciali!O42</f>
        <v>28</v>
      </c>
      <c r="O19" s="209">
        <f>ip_ss_servizi_commerciali!P42</f>
        <v>570</v>
      </c>
      <c r="P19" s="209">
        <f>ip_ss_servizi_commerciali!Q42</f>
        <v>32</v>
      </c>
      <c r="Q19" s="209">
        <f>C19+I19+K19+M19+O19</f>
        <v>1768</v>
      </c>
      <c r="R19" s="209">
        <f>D19+J19+L19+N19+P19</f>
        <v>87</v>
      </c>
      <c r="S19" s="210">
        <f>ip_ss_servizi_commerciali!T42</f>
        <v>1767</v>
      </c>
      <c r="T19" s="210">
        <f>ip_ss_servizi_commerciali!U42</f>
        <v>91</v>
      </c>
      <c r="U19" s="211">
        <f>Q19-S19</f>
        <v>1</v>
      </c>
      <c r="V19" s="212">
        <f>R19-T19</f>
        <v>-4</v>
      </c>
    </row>
    <row r="20" spans="1:22" ht="16.5" customHeight="1">
      <c r="A20" s="386"/>
      <c r="B20" s="285" t="s">
        <v>4</v>
      </c>
      <c r="C20" s="213">
        <f>SUM(C18:C19)</f>
        <v>530</v>
      </c>
      <c r="D20" s="213">
        <f aca="true" t="shared" si="6" ref="D20:V20">SUM(D18:D19)</f>
        <v>24</v>
      </c>
      <c r="E20" s="214">
        <f t="shared" si="6"/>
        <v>609</v>
      </c>
      <c r="F20" s="214">
        <f t="shared" si="6"/>
        <v>26</v>
      </c>
      <c r="G20" s="215">
        <f t="shared" si="6"/>
        <v>-79</v>
      </c>
      <c r="H20" s="215">
        <f t="shared" si="6"/>
        <v>-2</v>
      </c>
      <c r="I20" s="213">
        <f t="shared" si="6"/>
        <v>526</v>
      </c>
      <c r="J20" s="213">
        <f t="shared" si="6"/>
        <v>26</v>
      </c>
      <c r="K20" s="213">
        <f t="shared" si="6"/>
        <v>617</v>
      </c>
      <c r="L20" s="213">
        <f t="shared" si="6"/>
        <v>27</v>
      </c>
      <c r="M20" s="213">
        <f t="shared" si="6"/>
        <v>581</v>
      </c>
      <c r="N20" s="213">
        <f t="shared" si="6"/>
        <v>28</v>
      </c>
      <c r="O20" s="213">
        <f t="shared" si="6"/>
        <v>570</v>
      </c>
      <c r="P20" s="213">
        <f t="shared" si="6"/>
        <v>32</v>
      </c>
      <c r="Q20" s="213">
        <f t="shared" si="6"/>
        <v>2824</v>
      </c>
      <c r="R20" s="213">
        <f t="shared" si="6"/>
        <v>137</v>
      </c>
      <c r="S20" s="214">
        <f t="shared" si="6"/>
        <v>2972</v>
      </c>
      <c r="T20" s="214">
        <f t="shared" si="6"/>
        <v>145</v>
      </c>
      <c r="U20" s="215">
        <f t="shared" si="6"/>
        <v>-148</v>
      </c>
      <c r="V20" s="216">
        <f t="shared" si="6"/>
        <v>-8</v>
      </c>
    </row>
    <row r="21" spans="1:22" ht="16.5" customHeight="1">
      <c r="A21" s="386"/>
      <c r="B21" s="286" t="s">
        <v>132</v>
      </c>
      <c r="C21" s="217">
        <f>ip_ss_enogas_albergh!B15</f>
        <v>1791</v>
      </c>
      <c r="D21" s="217">
        <f>ip_ss_enogas_albergh!C15</f>
        <v>72</v>
      </c>
      <c r="E21" s="218">
        <f>ip_ss_enogas_albergh!D15</f>
        <v>1622</v>
      </c>
      <c r="F21" s="218">
        <f>ip_ss_enogas_albergh!E15</f>
        <v>65</v>
      </c>
      <c r="G21" s="207">
        <f>ip_ss_enogas_albergh!F15</f>
        <v>169</v>
      </c>
      <c r="H21" s="207">
        <f>ip_ss_enogas_albergh!G15</f>
        <v>7</v>
      </c>
      <c r="I21" s="217">
        <f>ip_ss_enogas_albergh!H15</f>
        <v>1230</v>
      </c>
      <c r="J21" s="217">
        <f>ip_ss_enogas_albergh!I15</f>
        <v>55</v>
      </c>
      <c r="K21" s="217"/>
      <c r="L21" s="217"/>
      <c r="M21" s="217"/>
      <c r="N21" s="217"/>
      <c r="O21" s="217"/>
      <c r="P21" s="217"/>
      <c r="Q21" s="217">
        <f aca="true" t="shared" si="7" ref="Q21:R24">C21+I21+K21+M21+O21</f>
        <v>3021</v>
      </c>
      <c r="R21" s="217">
        <f t="shared" si="7"/>
        <v>127</v>
      </c>
      <c r="S21" s="218">
        <f>ip_ss_enogas_albergh!D15+ip_ss_enogas_albergh!J15</f>
        <v>2789</v>
      </c>
      <c r="T21" s="218">
        <f>ip_ss_enogas_albergh!E15+ip_ss_enogas_albergh!K15</f>
        <v>113</v>
      </c>
      <c r="U21" s="207">
        <f aca="true" t="shared" si="8" ref="U21:V24">Q21-S21</f>
        <v>232</v>
      </c>
      <c r="V21" s="208">
        <f t="shared" si="8"/>
        <v>14</v>
      </c>
    </row>
    <row r="22" spans="1:22" ht="16.5" customHeight="1">
      <c r="A22" s="386"/>
      <c r="B22" s="284" t="s">
        <v>133</v>
      </c>
      <c r="C22" s="209"/>
      <c r="D22" s="209"/>
      <c r="E22" s="210"/>
      <c r="F22" s="210"/>
      <c r="G22" s="211"/>
      <c r="H22" s="211"/>
      <c r="I22" s="209"/>
      <c r="J22" s="209"/>
      <c r="K22" s="209">
        <f>ip_ss_enogas_albergh!L26</f>
        <v>643</v>
      </c>
      <c r="L22" s="209">
        <f>ip_ss_enogas_albergh!M26</f>
        <v>27</v>
      </c>
      <c r="M22" s="209">
        <f>ip_ss_enogas_albergh!N26</f>
        <v>548</v>
      </c>
      <c r="N22" s="209">
        <f>ip_ss_enogas_albergh!O26</f>
        <v>25</v>
      </c>
      <c r="O22" s="209">
        <f>ip_ss_enogas_albergh!P26</f>
        <v>413</v>
      </c>
      <c r="P22" s="209">
        <f>ip_ss_enogas_albergh!Q26</f>
        <v>19</v>
      </c>
      <c r="Q22" s="209">
        <f t="shared" si="7"/>
        <v>1604</v>
      </c>
      <c r="R22" s="209">
        <f t="shared" si="7"/>
        <v>71</v>
      </c>
      <c r="S22" s="210">
        <f>ip_ss_enogas_albergh!T26</f>
        <v>1383</v>
      </c>
      <c r="T22" s="210">
        <f>ip_ss_enogas_albergh!U26</f>
        <v>60</v>
      </c>
      <c r="U22" s="211">
        <f t="shared" si="8"/>
        <v>221</v>
      </c>
      <c r="V22" s="212">
        <f t="shared" si="8"/>
        <v>11</v>
      </c>
    </row>
    <row r="23" spans="1:22" ht="16.5" customHeight="1">
      <c r="A23" s="386"/>
      <c r="B23" s="284" t="s">
        <v>134</v>
      </c>
      <c r="C23" s="209"/>
      <c r="D23" s="209"/>
      <c r="E23" s="210"/>
      <c r="F23" s="210"/>
      <c r="G23" s="211"/>
      <c r="H23" s="211"/>
      <c r="I23" s="209"/>
      <c r="J23" s="209"/>
      <c r="K23" s="209">
        <f>ip_ss_enogas_albergh!L34</f>
        <v>256</v>
      </c>
      <c r="L23" s="209">
        <f>ip_ss_enogas_albergh!M34</f>
        <v>11</v>
      </c>
      <c r="M23" s="209">
        <f>ip_ss_enogas_albergh!N34</f>
        <v>226</v>
      </c>
      <c r="N23" s="209">
        <f>ip_ss_enogas_albergh!O34</f>
        <v>10</v>
      </c>
      <c r="O23" s="209">
        <f>ip_ss_enogas_albergh!P34</f>
        <v>187</v>
      </c>
      <c r="P23" s="209">
        <f>ip_ss_enogas_albergh!Q34</f>
        <v>9</v>
      </c>
      <c r="Q23" s="209">
        <f t="shared" si="7"/>
        <v>669</v>
      </c>
      <c r="R23" s="209">
        <f t="shared" si="7"/>
        <v>30</v>
      </c>
      <c r="S23" s="210">
        <f>ip_ss_enogas_albergh!T34</f>
        <v>677</v>
      </c>
      <c r="T23" s="210">
        <f>ip_ss_enogas_albergh!U34</f>
        <v>29</v>
      </c>
      <c r="U23" s="211">
        <f t="shared" si="8"/>
        <v>-8</v>
      </c>
      <c r="V23" s="212">
        <f t="shared" si="8"/>
        <v>1</v>
      </c>
    </row>
    <row r="24" spans="1:22" ht="16.5" customHeight="1">
      <c r="A24" s="386"/>
      <c r="B24" s="284" t="s">
        <v>135</v>
      </c>
      <c r="C24" s="209"/>
      <c r="D24" s="209"/>
      <c r="E24" s="210"/>
      <c r="F24" s="210"/>
      <c r="G24" s="211"/>
      <c r="H24" s="211"/>
      <c r="I24" s="209"/>
      <c r="J24" s="209"/>
      <c r="K24" s="209">
        <f>ip_ss_enogas_albergh!L41</f>
        <v>129</v>
      </c>
      <c r="L24" s="209">
        <f>ip_ss_enogas_albergh!M41</f>
        <v>5</v>
      </c>
      <c r="M24" s="209">
        <f>ip_ss_enogas_albergh!N41</f>
        <v>133</v>
      </c>
      <c r="N24" s="209">
        <f>ip_ss_enogas_albergh!O41</f>
        <v>7</v>
      </c>
      <c r="O24" s="209">
        <f>ip_ss_enogas_albergh!P41</f>
        <v>116</v>
      </c>
      <c r="P24" s="209">
        <f>ip_ss_enogas_albergh!Q41</f>
        <v>6</v>
      </c>
      <c r="Q24" s="209">
        <f t="shared" si="7"/>
        <v>378</v>
      </c>
      <c r="R24" s="209">
        <f t="shared" si="7"/>
        <v>18</v>
      </c>
      <c r="S24" s="210">
        <f>ip_ss_enogas_albergh!T41</f>
        <v>430</v>
      </c>
      <c r="T24" s="210">
        <f>ip_ss_enogas_albergh!U41</f>
        <v>19</v>
      </c>
      <c r="U24" s="211">
        <f t="shared" si="8"/>
        <v>-52</v>
      </c>
      <c r="V24" s="212">
        <f t="shared" si="8"/>
        <v>-1</v>
      </c>
    </row>
    <row r="25" spans="1:22" ht="16.5" customHeight="1">
      <c r="A25" s="386"/>
      <c r="B25" s="287" t="s">
        <v>4</v>
      </c>
      <c r="C25" s="219">
        <f>SUM(C21:C24)</f>
        <v>1791</v>
      </c>
      <c r="D25" s="219">
        <f aca="true" t="shared" si="9" ref="D25:V25">SUM(D21:D24)</f>
        <v>72</v>
      </c>
      <c r="E25" s="220">
        <f t="shared" si="9"/>
        <v>1622</v>
      </c>
      <c r="F25" s="220">
        <f t="shared" si="9"/>
        <v>65</v>
      </c>
      <c r="G25" s="221">
        <f t="shared" si="9"/>
        <v>169</v>
      </c>
      <c r="H25" s="221">
        <f t="shared" si="9"/>
        <v>7</v>
      </c>
      <c r="I25" s="219">
        <f t="shared" si="9"/>
        <v>1230</v>
      </c>
      <c r="J25" s="219">
        <f t="shared" si="9"/>
        <v>55</v>
      </c>
      <c r="K25" s="219">
        <f t="shared" si="9"/>
        <v>1028</v>
      </c>
      <c r="L25" s="219">
        <f t="shared" si="9"/>
        <v>43</v>
      </c>
      <c r="M25" s="219">
        <f t="shared" si="9"/>
        <v>907</v>
      </c>
      <c r="N25" s="219">
        <f t="shared" si="9"/>
        <v>42</v>
      </c>
      <c r="O25" s="219">
        <f t="shared" si="9"/>
        <v>716</v>
      </c>
      <c r="P25" s="219">
        <f t="shared" si="9"/>
        <v>34</v>
      </c>
      <c r="Q25" s="219">
        <f t="shared" si="9"/>
        <v>5672</v>
      </c>
      <c r="R25" s="219">
        <f t="shared" si="9"/>
        <v>246</v>
      </c>
      <c r="S25" s="220">
        <f t="shared" si="9"/>
        <v>5279</v>
      </c>
      <c r="T25" s="220">
        <f t="shared" si="9"/>
        <v>221</v>
      </c>
      <c r="U25" s="221">
        <f t="shared" si="9"/>
        <v>393</v>
      </c>
      <c r="V25" s="222">
        <f t="shared" si="9"/>
        <v>25</v>
      </c>
    </row>
    <row r="26" spans="1:22" ht="16.5" customHeight="1">
      <c r="A26" s="386"/>
      <c r="B26" s="286" t="s">
        <v>166</v>
      </c>
      <c r="C26" s="217">
        <f>ip_ss_sss!B20</f>
        <v>588</v>
      </c>
      <c r="D26" s="217">
        <f>ip_ss_sss!C20</f>
        <v>28</v>
      </c>
      <c r="E26" s="218">
        <f>ip_ss_sss!D20</f>
        <v>514</v>
      </c>
      <c r="F26" s="218">
        <f>ip_ss_sss!E20</f>
        <v>19</v>
      </c>
      <c r="G26" s="207">
        <f>ip_ss_sss!F20</f>
        <v>74</v>
      </c>
      <c r="H26" s="207">
        <f>ip_ss_sss!G20</f>
        <v>9</v>
      </c>
      <c r="I26" s="217">
        <f>ip_ss_sss!H20</f>
        <v>481</v>
      </c>
      <c r="J26" s="217">
        <f>ip_ss_sss!I20</f>
        <v>20</v>
      </c>
      <c r="K26" s="217"/>
      <c r="L26" s="217"/>
      <c r="M26" s="217"/>
      <c r="N26" s="217"/>
      <c r="O26" s="217"/>
      <c r="P26" s="217"/>
      <c r="Q26" s="217">
        <f aca="true" t="shared" si="10" ref="Q26:R29">C26+I26+K26+M26+O26</f>
        <v>1069</v>
      </c>
      <c r="R26" s="217">
        <f t="shared" si="10"/>
        <v>48</v>
      </c>
      <c r="S26" s="218">
        <f>ip_ss_sss!D20+ip_ss_sss!J20</f>
        <v>927</v>
      </c>
      <c r="T26" s="218">
        <f>ip_ss_sss!E20+ip_ss_sss!K20</f>
        <v>38</v>
      </c>
      <c r="U26" s="207">
        <f aca="true" t="shared" si="11" ref="U26:V29">Q26-S26</f>
        <v>142</v>
      </c>
      <c r="V26" s="208">
        <f t="shared" si="11"/>
        <v>10</v>
      </c>
    </row>
    <row r="27" spans="1:22" ht="16.5" customHeight="1">
      <c r="A27" s="386"/>
      <c r="B27" s="284" t="s">
        <v>101</v>
      </c>
      <c r="C27" s="227"/>
      <c r="D27" s="227"/>
      <c r="E27" s="228"/>
      <c r="F27" s="228"/>
      <c r="G27" s="229"/>
      <c r="H27" s="229"/>
      <c r="I27" s="227"/>
      <c r="J27" s="227"/>
      <c r="K27" s="227">
        <f>ip_ss_sss!L30</f>
        <v>407</v>
      </c>
      <c r="L27" s="227">
        <f>ip_ss_sss!M30</f>
        <v>19</v>
      </c>
      <c r="M27" s="227">
        <f>ip_ss_sss!N30</f>
        <v>380</v>
      </c>
      <c r="N27" s="227">
        <f>ip_ss_sss!O30</f>
        <v>19</v>
      </c>
      <c r="O27" s="227">
        <f>ip_ss_sss!P30</f>
        <v>266</v>
      </c>
      <c r="P27" s="227">
        <f>ip_ss_sss!Q30</f>
        <v>16</v>
      </c>
      <c r="Q27" s="209">
        <f t="shared" si="10"/>
        <v>1053</v>
      </c>
      <c r="R27" s="209">
        <f t="shared" si="10"/>
        <v>54</v>
      </c>
      <c r="S27" s="228">
        <f>ip_ss_sss!T30</f>
        <v>1000</v>
      </c>
      <c r="T27" s="228">
        <f>ip_ss_sss!U30</f>
        <v>47</v>
      </c>
      <c r="U27" s="211">
        <f t="shared" si="11"/>
        <v>53</v>
      </c>
      <c r="V27" s="212">
        <f t="shared" si="11"/>
        <v>7</v>
      </c>
    </row>
    <row r="28" spans="1:22" ht="16.5" customHeight="1">
      <c r="A28" s="386"/>
      <c r="B28" s="284" t="s">
        <v>102</v>
      </c>
      <c r="C28" s="209">
        <f>ip_ss_o_o!B9</f>
        <v>43</v>
      </c>
      <c r="D28" s="209">
        <f>ip_ss_o_o!C9</f>
        <v>2</v>
      </c>
      <c r="E28" s="210">
        <f>ip_ss_o_o!D9</f>
        <v>49</v>
      </c>
      <c r="F28" s="210">
        <f>ip_ss_o_o!E9</f>
        <v>2</v>
      </c>
      <c r="G28" s="211">
        <f>ip_ss_o_o!F9</f>
        <v>-6</v>
      </c>
      <c r="H28" s="211">
        <f>ip_ss_o_o!G9</f>
        <v>0</v>
      </c>
      <c r="I28" s="209">
        <f>ip_ss_o_o!H9</f>
        <v>37</v>
      </c>
      <c r="J28" s="209">
        <f>ip_ss_o_o!I9</f>
        <v>2</v>
      </c>
      <c r="K28" s="209">
        <f>ip_ss_o_o!L15</f>
        <v>54</v>
      </c>
      <c r="L28" s="209">
        <f>ip_ss_o_o!M15</f>
        <v>3</v>
      </c>
      <c r="M28" s="209">
        <f>ip_ss_o_o!N15</f>
        <v>0</v>
      </c>
      <c r="N28" s="209">
        <f>ip_ss_o_o!O15</f>
        <v>0</v>
      </c>
      <c r="O28" s="209">
        <f>ip_ss_o_o!P15</f>
        <v>0</v>
      </c>
      <c r="P28" s="209">
        <f>ip_ss_o_o!Q15</f>
        <v>0</v>
      </c>
      <c r="Q28" s="209">
        <f t="shared" si="10"/>
        <v>134</v>
      </c>
      <c r="R28" s="209">
        <f t="shared" si="10"/>
        <v>7</v>
      </c>
      <c r="S28" s="210">
        <f>ip_ss_o_o!D9+ip_ss_o_o!J9+ip_ss_o_o!T15</f>
        <v>108</v>
      </c>
      <c r="T28" s="210">
        <f>ip_ss_o_o!E9+ip_ss_o_o!K9+ip_ss_o_o!U15</f>
        <v>5</v>
      </c>
      <c r="U28" s="211">
        <f t="shared" si="11"/>
        <v>26</v>
      </c>
      <c r="V28" s="212">
        <f t="shared" si="11"/>
        <v>2</v>
      </c>
    </row>
    <row r="29" spans="1:22" ht="16.5" customHeight="1">
      <c r="A29" s="386"/>
      <c r="B29" s="284" t="s">
        <v>103</v>
      </c>
      <c r="C29" s="209">
        <f>ip_ss_o_o!B8</f>
        <v>136</v>
      </c>
      <c r="D29" s="209">
        <f>ip_ss_o_o!C8</f>
        <v>7</v>
      </c>
      <c r="E29" s="210">
        <f>ip_ss_o_o!D8</f>
        <v>143</v>
      </c>
      <c r="F29" s="210">
        <f>ip_ss_o_o!E8</f>
        <v>7</v>
      </c>
      <c r="G29" s="211">
        <f>ip_ss_o_o!F8</f>
        <v>-7</v>
      </c>
      <c r="H29" s="211">
        <f>ip_ss_o_o!G8</f>
        <v>0</v>
      </c>
      <c r="I29" s="209">
        <f>ip_ss_o_o!H8</f>
        <v>107</v>
      </c>
      <c r="J29" s="209">
        <f>ip_ss_o_o!I8</f>
        <v>6</v>
      </c>
      <c r="K29" s="209">
        <f>ip_ss_o_o!L18</f>
        <v>70</v>
      </c>
      <c r="L29" s="209">
        <f>ip_ss_o_o!M18</f>
        <v>4</v>
      </c>
      <c r="M29" s="209">
        <f>ip_ss_o_o!N18</f>
        <v>62</v>
      </c>
      <c r="N29" s="209">
        <f>ip_ss_o_o!O18</f>
        <v>3</v>
      </c>
      <c r="O29" s="209">
        <f>ip_ss_o_o!P18</f>
        <v>83</v>
      </c>
      <c r="P29" s="209">
        <f>ip_ss_o_o!Q18</f>
        <v>4</v>
      </c>
      <c r="Q29" s="209">
        <f t="shared" si="10"/>
        <v>458</v>
      </c>
      <c r="R29" s="209">
        <f t="shared" si="10"/>
        <v>24</v>
      </c>
      <c r="S29" s="210">
        <f>ip_ss_o_o!D8+ip_ss_o_o!J8+ip_ss_o_o!T18</f>
        <v>447</v>
      </c>
      <c r="T29" s="210">
        <f>ip_ss_o_o!E8+ip_ss_o_o!K8+ip_ss_o_o!U18</f>
        <v>23</v>
      </c>
      <c r="U29" s="211">
        <f t="shared" si="11"/>
        <v>11</v>
      </c>
      <c r="V29" s="212">
        <f t="shared" si="11"/>
        <v>1</v>
      </c>
    </row>
    <row r="30" spans="1:22" ht="16.5" customHeight="1">
      <c r="A30" s="386"/>
      <c r="B30" s="157" t="s">
        <v>4</v>
      </c>
      <c r="C30" s="219">
        <f>SUM(C26:C29)</f>
        <v>767</v>
      </c>
      <c r="D30" s="219">
        <f aca="true" t="shared" si="12" ref="D30:V30">SUM(D26:D29)</f>
        <v>37</v>
      </c>
      <c r="E30" s="220">
        <f t="shared" si="12"/>
        <v>706</v>
      </c>
      <c r="F30" s="220">
        <f t="shared" si="12"/>
        <v>28</v>
      </c>
      <c r="G30" s="221">
        <f t="shared" si="12"/>
        <v>61</v>
      </c>
      <c r="H30" s="221">
        <f t="shared" si="12"/>
        <v>9</v>
      </c>
      <c r="I30" s="219">
        <f t="shared" si="12"/>
        <v>625</v>
      </c>
      <c r="J30" s="219">
        <f t="shared" si="12"/>
        <v>28</v>
      </c>
      <c r="K30" s="219">
        <f t="shared" si="12"/>
        <v>531</v>
      </c>
      <c r="L30" s="219">
        <f t="shared" si="12"/>
        <v>26</v>
      </c>
      <c r="M30" s="219">
        <f t="shared" si="12"/>
        <v>442</v>
      </c>
      <c r="N30" s="219">
        <f t="shared" si="12"/>
        <v>22</v>
      </c>
      <c r="O30" s="219">
        <f t="shared" si="12"/>
        <v>349</v>
      </c>
      <c r="P30" s="219">
        <f t="shared" si="12"/>
        <v>20</v>
      </c>
      <c r="Q30" s="219">
        <f t="shared" si="12"/>
        <v>2714</v>
      </c>
      <c r="R30" s="219">
        <f t="shared" si="12"/>
        <v>133</v>
      </c>
      <c r="S30" s="220">
        <f t="shared" si="12"/>
        <v>2482</v>
      </c>
      <c r="T30" s="220">
        <f t="shared" si="12"/>
        <v>113</v>
      </c>
      <c r="U30" s="221">
        <f t="shared" si="12"/>
        <v>232</v>
      </c>
      <c r="V30" s="222">
        <f t="shared" si="12"/>
        <v>20</v>
      </c>
    </row>
    <row r="31" spans="1:22" ht="16.5" customHeight="1">
      <c r="A31" s="387"/>
      <c r="B31" s="358" t="s">
        <v>380</v>
      </c>
      <c r="C31" s="355">
        <f>C17+C20+C25+C30</f>
        <v>3295</v>
      </c>
      <c r="D31" s="355">
        <f aca="true" t="shared" si="13" ref="D31:V31">D17+D20+D25+D30</f>
        <v>142</v>
      </c>
      <c r="E31" s="359">
        <f t="shared" si="13"/>
        <v>3147</v>
      </c>
      <c r="F31" s="359">
        <f t="shared" si="13"/>
        <v>129</v>
      </c>
      <c r="G31" s="356">
        <f t="shared" si="13"/>
        <v>148</v>
      </c>
      <c r="H31" s="356">
        <f t="shared" si="13"/>
        <v>13</v>
      </c>
      <c r="I31" s="355">
        <f t="shared" si="13"/>
        <v>2576</v>
      </c>
      <c r="J31" s="355">
        <f t="shared" si="13"/>
        <v>119</v>
      </c>
      <c r="K31" s="355">
        <f t="shared" si="13"/>
        <v>2360</v>
      </c>
      <c r="L31" s="355">
        <f t="shared" si="13"/>
        <v>105</v>
      </c>
      <c r="M31" s="355">
        <f t="shared" si="13"/>
        <v>2132</v>
      </c>
      <c r="N31" s="355">
        <f t="shared" si="13"/>
        <v>102</v>
      </c>
      <c r="O31" s="355">
        <f t="shared" si="13"/>
        <v>1792</v>
      </c>
      <c r="P31" s="355">
        <f t="shared" si="13"/>
        <v>94</v>
      </c>
      <c r="Q31" s="355">
        <f t="shared" si="13"/>
        <v>12155</v>
      </c>
      <c r="R31" s="355">
        <f t="shared" si="13"/>
        <v>562</v>
      </c>
      <c r="S31" s="359">
        <f t="shared" si="13"/>
        <v>11660</v>
      </c>
      <c r="T31" s="359">
        <f t="shared" si="13"/>
        <v>523</v>
      </c>
      <c r="U31" s="356">
        <f t="shared" si="13"/>
        <v>495</v>
      </c>
      <c r="V31" s="357">
        <f t="shared" si="13"/>
        <v>39</v>
      </c>
    </row>
    <row r="32" ht="11.25" customHeight="1"/>
    <row r="33" spans="1:22" s="14" customFormat="1" ht="14.25" customHeight="1">
      <c r="A33" s="408" t="s">
        <v>302</v>
      </c>
      <c r="B33" s="409"/>
      <c r="C33" s="353">
        <f>C9+C13+C17+C20+C25+C30</f>
        <v>4342</v>
      </c>
      <c r="D33" s="258">
        <f aca="true" t="shared" si="14" ref="D33:V33">D9+D13+D17+D20+D25+D30</f>
        <v>188</v>
      </c>
      <c r="E33" s="259">
        <f t="shared" si="14"/>
        <v>4173</v>
      </c>
      <c r="F33" s="262">
        <f t="shared" si="14"/>
        <v>172</v>
      </c>
      <c r="G33" s="124">
        <f t="shared" si="14"/>
        <v>169</v>
      </c>
      <c r="H33" s="263">
        <f t="shared" si="14"/>
        <v>16</v>
      </c>
      <c r="I33" s="258">
        <f t="shared" si="14"/>
        <v>3393</v>
      </c>
      <c r="J33" s="258">
        <f t="shared" si="14"/>
        <v>159</v>
      </c>
      <c r="K33" s="258">
        <f t="shared" si="14"/>
        <v>3003</v>
      </c>
      <c r="L33" s="258">
        <f t="shared" si="14"/>
        <v>135</v>
      </c>
      <c r="M33" s="258">
        <f t="shared" si="14"/>
        <v>2917</v>
      </c>
      <c r="N33" s="258">
        <f t="shared" si="14"/>
        <v>138</v>
      </c>
      <c r="O33" s="258">
        <f t="shared" si="14"/>
        <v>2529</v>
      </c>
      <c r="P33" s="258">
        <f t="shared" si="14"/>
        <v>135</v>
      </c>
      <c r="Q33" s="258">
        <f t="shared" si="14"/>
        <v>16184</v>
      </c>
      <c r="R33" s="258">
        <f t="shared" si="14"/>
        <v>755</v>
      </c>
      <c r="S33" s="259">
        <f t="shared" si="14"/>
        <v>15645</v>
      </c>
      <c r="T33" s="259">
        <f t="shared" si="14"/>
        <v>710</v>
      </c>
      <c r="U33" s="260">
        <f t="shared" si="14"/>
        <v>539</v>
      </c>
      <c r="V33" s="130">
        <f t="shared" si="14"/>
        <v>45</v>
      </c>
    </row>
    <row r="34" ht="3" customHeight="1"/>
    <row r="35" ht="3" customHeight="1"/>
    <row r="36" spans="21:22" ht="3" customHeight="1">
      <c r="U36" s="367"/>
      <c r="V36" s="367"/>
    </row>
    <row r="37" spans="1:22" ht="16.5" customHeight="1">
      <c r="A37" s="391" t="s">
        <v>327</v>
      </c>
      <c r="B37" s="40" t="s">
        <v>279</v>
      </c>
      <c r="C37" s="235">
        <f>ip_serale!B13</f>
        <v>98</v>
      </c>
      <c r="D37" s="235">
        <f>ip_serale!C13</f>
        <v>3</v>
      </c>
      <c r="E37" s="236">
        <f>ip_serale!D13</f>
        <v>57</v>
      </c>
      <c r="F37" s="236">
        <f>ip_serale!E13</f>
        <v>2</v>
      </c>
      <c r="G37" s="237">
        <f>ip_serale!F13</f>
        <v>41</v>
      </c>
      <c r="H37" s="237">
        <f>ip_serale!G13</f>
        <v>1</v>
      </c>
      <c r="I37" s="115">
        <f>ip_serale!H13</f>
        <v>113</v>
      </c>
      <c r="J37" s="115">
        <f>ip_serale!I13</f>
        <v>4</v>
      </c>
      <c r="K37" s="115"/>
      <c r="L37" s="115"/>
      <c r="M37" s="115"/>
      <c r="N37" s="115"/>
      <c r="O37" s="115"/>
      <c r="P37" s="115"/>
      <c r="Q37" s="43">
        <f aca="true" t="shared" si="15" ref="Q37:R40">C37+I37+K37+M37+O37</f>
        <v>211</v>
      </c>
      <c r="R37" s="43">
        <f t="shared" si="15"/>
        <v>7</v>
      </c>
      <c r="S37" s="236">
        <f>ip_serale!D13+ip_serale!J13</f>
        <v>201</v>
      </c>
      <c r="T37" s="236">
        <f>ip_serale!E13+ip_serale!K13</f>
        <v>7</v>
      </c>
      <c r="U37" s="229">
        <f aca="true" t="shared" si="16" ref="U37:V40">Q37-S37</f>
        <v>10</v>
      </c>
      <c r="V37" s="230">
        <f t="shared" si="16"/>
        <v>0</v>
      </c>
    </row>
    <row r="38" spans="1:22" ht="16.5" customHeight="1">
      <c r="A38" s="391"/>
      <c r="B38" s="42" t="s">
        <v>100</v>
      </c>
      <c r="C38" s="17"/>
      <c r="D38" s="17"/>
      <c r="E38" s="195"/>
      <c r="F38" s="195"/>
      <c r="G38" s="121"/>
      <c r="H38" s="121"/>
      <c r="I38" s="18"/>
      <c r="J38" s="18"/>
      <c r="K38" s="18">
        <f>ip_serale!L21</f>
        <v>183</v>
      </c>
      <c r="L38" s="18">
        <f>ip_serale!M21</f>
        <v>6</v>
      </c>
      <c r="M38" s="18">
        <f>ip_serale!N21</f>
        <v>58</v>
      </c>
      <c r="N38" s="18">
        <f>ip_serale!O21</f>
        <v>3</v>
      </c>
      <c r="O38" s="18">
        <f>ip_serale!P21</f>
        <v>136</v>
      </c>
      <c r="P38" s="18">
        <f>ip_serale!Q21</f>
        <v>7</v>
      </c>
      <c r="Q38" s="209">
        <f t="shared" si="15"/>
        <v>377</v>
      </c>
      <c r="R38" s="209">
        <f t="shared" si="15"/>
        <v>16</v>
      </c>
      <c r="S38" s="195">
        <f>ip_serale!T21</f>
        <v>531</v>
      </c>
      <c r="T38" s="195">
        <f>ip_serale!U21</f>
        <v>22</v>
      </c>
      <c r="U38" s="121">
        <f t="shared" si="16"/>
        <v>-154</v>
      </c>
      <c r="V38" s="128">
        <f t="shared" si="16"/>
        <v>-6</v>
      </c>
    </row>
    <row r="39" spans="1:22" ht="16.5" customHeight="1">
      <c r="A39" s="391"/>
      <c r="B39" s="42" t="s">
        <v>99</v>
      </c>
      <c r="C39" s="17"/>
      <c r="D39" s="17"/>
      <c r="E39" s="195"/>
      <c r="F39" s="195"/>
      <c r="G39" s="121"/>
      <c r="H39" s="121"/>
      <c r="I39" s="18"/>
      <c r="J39" s="18"/>
      <c r="K39" s="18">
        <f>ip_serale!L27</f>
        <v>82</v>
      </c>
      <c r="L39" s="18">
        <f>ip_serale!M27</f>
        <v>4</v>
      </c>
      <c r="M39" s="18">
        <f>ip_serale!N27</f>
        <v>100</v>
      </c>
      <c r="N39" s="18">
        <f>ip_serale!O27</f>
        <v>5</v>
      </c>
      <c r="O39" s="18">
        <f>ip_serale!P27</f>
        <v>90</v>
      </c>
      <c r="P39" s="18">
        <f>ip_serale!Q27</f>
        <v>4</v>
      </c>
      <c r="Q39" s="209">
        <f t="shared" si="15"/>
        <v>272</v>
      </c>
      <c r="R39" s="209">
        <f t="shared" si="15"/>
        <v>13</v>
      </c>
      <c r="S39" s="195">
        <f>ip_serale!T27</f>
        <v>245</v>
      </c>
      <c r="T39" s="195">
        <f>ip_serale!U27</f>
        <v>12</v>
      </c>
      <c r="U39" s="121">
        <f t="shared" si="16"/>
        <v>27</v>
      </c>
      <c r="V39" s="128">
        <f t="shared" si="16"/>
        <v>1</v>
      </c>
    </row>
    <row r="40" spans="1:22" ht="16.5" customHeight="1">
      <c r="A40" s="391"/>
      <c r="B40" s="42" t="s">
        <v>101</v>
      </c>
      <c r="C40" s="17"/>
      <c r="D40" s="17"/>
      <c r="E40" s="195"/>
      <c r="F40" s="195"/>
      <c r="G40" s="121"/>
      <c r="H40" s="121"/>
      <c r="I40" s="18"/>
      <c r="J40" s="18"/>
      <c r="K40" s="18">
        <f>ip_serale!L32</f>
        <v>187</v>
      </c>
      <c r="L40" s="18">
        <f>ip_serale!M32</f>
        <v>7</v>
      </c>
      <c r="M40" s="18">
        <f>ip_serale!N32</f>
        <v>32</v>
      </c>
      <c r="N40" s="18">
        <f>ip_serale!O32</f>
        <v>2</v>
      </c>
      <c r="O40" s="18">
        <f>ip_serale!P32</f>
        <v>84</v>
      </c>
      <c r="P40" s="18">
        <f>ip_serale!Q32</f>
        <v>4</v>
      </c>
      <c r="Q40" s="209">
        <f t="shared" si="15"/>
        <v>303</v>
      </c>
      <c r="R40" s="209">
        <f t="shared" si="15"/>
        <v>13</v>
      </c>
      <c r="S40" s="195">
        <f>ip_serale!T32</f>
        <v>207</v>
      </c>
      <c r="T40" s="195">
        <f>ip_serale!U32</f>
        <v>8</v>
      </c>
      <c r="U40" s="121">
        <f t="shared" si="16"/>
        <v>96</v>
      </c>
      <c r="V40" s="128">
        <f t="shared" si="16"/>
        <v>5</v>
      </c>
    </row>
    <row r="41" spans="1:22" ht="16.5" customHeight="1">
      <c r="A41" s="391"/>
      <c r="B41" s="42" t="s">
        <v>346</v>
      </c>
      <c r="C41" s="17"/>
      <c r="D41" s="17"/>
      <c r="E41" s="195"/>
      <c r="F41" s="195"/>
      <c r="G41" s="121"/>
      <c r="H41" s="121"/>
      <c r="I41" s="18"/>
      <c r="J41" s="18"/>
      <c r="K41" s="18">
        <f>ip_serale!L36</f>
        <v>0</v>
      </c>
      <c r="L41" s="18">
        <f>ip_serale!M36</f>
        <v>0</v>
      </c>
      <c r="M41" s="18">
        <f>ip_serale!N36</f>
        <v>0</v>
      </c>
      <c r="N41" s="18">
        <f>ip_serale!O36</f>
        <v>0</v>
      </c>
      <c r="O41" s="18">
        <f>ip_serale!P36</f>
        <v>0</v>
      </c>
      <c r="P41" s="18">
        <f>ip_serale!Q36</f>
        <v>0</v>
      </c>
      <c r="Q41" s="209">
        <f>C41+I41+K41+M41+O41</f>
        <v>0</v>
      </c>
      <c r="R41" s="209">
        <f>D41+J41+L41+N41+P41</f>
        <v>0</v>
      </c>
      <c r="S41" s="195">
        <f>ip_serale!T36</f>
        <v>14</v>
      </c>
      <c r="T41" s="195">
        <f>ip_serale!U36</f>
        <v>1</v>
      </c>
      <c r="U41" s="121">
        <f>Q41-S41</f>
        <v>-14</v>
      </c>
      <c r="V41" s="128">
        <f>R41-T41</f>
        <v>-1</v>
      </c>
    </row>
    <row r="42" spans="1:22" ht="16.5" customHeight="1">
      <c r="A42" s="391"/>
      <c r="B42" s="42"/>
      <c r="C42" s="17"/>
      <c r="D42" s="17"/>
      <c r="E42" s="195"/>
      <c r="F42" s="195"/>
      <c r="G42" s="121"/>
      <c r="H42" s="121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5"/>
      <c r="T42" s="195"/>
      <c r="U42" s="121"/>
      <c r="V42" s="128"/>
    </row>
    <row r="43" spans="1:22" ht="16.5" customHeight="1">
      <c r="A43" s="391"/>
      <c r="B43" s="42"/>
      <c r="C43" s="17"/>
      <c r="D43" s="17"/>
      <c r="E43" s="195"/>
      <c r="F43" s="195"/>
      <c r="G43" s="121"/>
      <c r="H43" s="121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5"/>
      <c r="T43" s="195"/>
      <c r="U43" s="121"/>
      <c r="V43" s="128"/>
    </row>
    <row r="44" spans="1:22" ht="16.5" customHeight="1">
      <c r="A44" s="391"/>
      <c r="B44" s="53"/>
      <c r="C44" s="51"/>
      <c r="D44" s="51"/>
      <c r="E44" s="197"/>
      <c r="F44" s="197"/>
      <c r="G44" s="180"/>
      <c r="H44" s="180"/>
      <c r="I44" s="52"/>
      <c r="J44" s="52"/>
      <c r="K44" s="52"/>
      <c r="L44" s="52"/>
      <c r="M44" s="52"/>
      <c r="N44" s="52"/>
      <c r="O44" s="52"/>
      <c r="P44" s="52"/>
      <c r="Q44" s="116"/>
      <c r="R44" s="116"/>
      <c r="S44" s="197"/>
      <c r="T44" s="197"/>
      <c r="U44" s="121"/>
      <c r="V44" s="128"/>
    </row>
    <row r="45" spans="1:22" ht="16.5" customHeight="1">
      <c r="A45" s="391"/>
      <c r="B45" s="157" t="s">
        <v>301</v>
      </c>
      <c r="C45" s="158">
        <f aca="true" t="shared" si="17" ref="C45:V45">SUM(C37:C44)</f>
        <v>98</v>
      </c>
      <c r="D45" s="158">
        <f t="shared" si="17"/>
        <v>3</v>
      </c>
      <c r="E45" s="196">
        <f t="shared" si="17"/>
        <v>57</v>
      </c>
      <c r="F45" s="196">
        <f t="shared" si="17"/>
        <v>2</v>
      </c>
      <c r="G45" s="123">
        <f t="shared" si="17"/>
        <v>41</v>
      </c>
      <c r="H45" s="123">
        <f t="shared" si="17"/>
        <v>1</v>
      </c>
      <c r="I45" s="151">
        <f t="shared" si="17"/>
        <v>113</v>
      </c>
      <c r="J45" s="151">
        <f t="shared" si="17"/>
        <v>4</v>
      </c>
      <c r="K45" s="151">
        <f t="shared" si="17"/>
        <v>452</v>
      </c>
      <c r="L45" s="151">
        <f t="shared" si="17"/>
        <v>17</v>
      </c>
      <c r="M45" s="151">
        <f t="shared" si="17"/>
        <v>190</v>
      </c>
      <c r="N45" s="151">
        <f t="shared" si="17"/>
        <v>10</v>
      </c>
      <c r="O45" s="151">
        <f t="shared" si="17"/>
        <v>310</v>
      </c>
      <c r="P45" s="151">
        <f t="shared" si="17"/>
        <v>15</v>
      </c>
      <c r="Q45" s="151">
        <f t="shared" si="17"/>
        <v>1163</v>
      </c>
      <c r="R45" s="151">
        <f t="shared" si="17"/>
        <v>49</v>
      </c>
      <c r="S45" s="196">
        <f t="shared" si="17"/>
        <v>1198</v>
      </c>
      <c r="T45" s="196">
        <f t="shared" si="17"/>
        <v>50</v>
      </c>
      <c r="U45" s="123">
        <f t="shared" si="17"/>
        <v>-35</v>
      </c>
      <c r="V45" s="129">
        <f t="shared" si="17"/>
        <v>-1</v>
      </c>
    </row>
  </sheetData>
  <mergeCells count="17">
    <mergeCell ref="M5:N5"/>
    <mergeCell ref="S5:T5"/>
    <mergeCell ref="A37:A45"/>
    <mergeCell ref="A33:B33"/>
    <mergeCell ref="O5:P5"/>
    <mergeCell ref="A7:A14"/>
    <mergeCell ref="A15:A31"/>
    <mergeCell ref="U5:V5"/>
    <mergeCell ref="A1:V1"/>
    <mergeCell ref="A5:A6"/>
    <mergeCell ref="B5:B6"/>
    <mergeCell ref="C5:D5"/>
    <mergeCell ref="E5:F5"/>
    <mergeCell ref="G5:H5"/>
    <mergeCell ref="I5:J5"/>
    <mergeCell ref="K5:L5"/>
    <mergeCell ref="Q5:R5"/>
  </mergeCells>
  <printOptions/>
  <pageMargins left="0.17" right="0.16" top="0.17" bottom="0.17" header="0.17" footer="0.17"/>
  <pageSetup horizontalDpi="600" verticalDpi="600" orientation="landscape" paperSize="8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7"/>
  <sheetViews>
    <sheetView showGridLines="0" zoomScale="115" zoomScaleNormal="115" workbookViewId="0" topLeftCell="A22">
      <selection activeCell="Q37" sqref="Q37"/>
    </sheetView>
  </sheetViews>
  <sheetFormatPr defaultColWidth="9.140625" defaultRowHeight="12.75"/>
  <cols>
    <col min="1" max="1" width="23.57421875" style="0" customWidth="1"/>
    <col min="2" max="9" width="5.28125" style="0" customWidth="1"/>
    <col min="10" max="10" width="5.421875" style="0" hidden="1" customWidth="1"/>
    <col min="11" max="11" width="6.57421875" style="0" hidden="1" customWidth="1"/>
    <col min="12" max="12" width="2.7109375" style="0" customWidth="1"/>
    <col min="13" max="22" width="5.28125" style="0" customWidth="1"/>
    <col min="23" max="24" width="5.28125" style="118" customWidth="1"/>
  </cols>
  <sheetData>
    <row r="1" spans="1:24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17"/>
      <c r="X2" s="117"/>
    </row>
    <row r="3" spans="1:24" ht="15">
      <c r="A3" s="3" t="s">
        <v>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17"/>
      <c r="X3" s="117"/>
    </row>
    <row r="4" spans="1:24" ht="15">
      <c r="A4" s="3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17"/>
      <c r="X4" s="117"/>
    </row>
    <row r="5" spans="2:24" ht="12.75">
      <c r="B5" s="385" t="s">
        <v>141</v>
      </c>
      <c r="C5" s="385"/>
      <c r="D5" s="385"/>
      <c r="E5" s="385"/>
      <c r="F5" s="385"/>
      <c r="G5" s="385"/>
      <c r="H5" s="385"/>
      <c r="I5" s="385"/>
      <c r="J5" s="72"/>
      <c r="K5" s="72"/>
      <c r="L5" s="72"/>
      <c r="M5" s="385" t="s">
        <v>181</v>
      </c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</row>
    <row r="6" spans="1:24" ht="12.75">
      <c r="A6" s="377" t="s">
        <v>1</v>
      </c>
      <c r="B6" s="381" t="s">
        <v>2</v>
      </c>
      <c r="C6" s="382"/>
      <c r="D6" s="383" t="s">
        <v>415</v>
      </c>
      <c r="E6" s="384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56"/>
      <c r="M6" s="403" t="s">
        <v>30</v>
      </c>
      <c r="N6" s="403"/>
      <c r="O6" s="379" t="s">
        <v>31</v>
      </c>
      <c r="P6" s="380"/>
      <c r="Q6" s="379" t="s">
        <v>32</v>
      </c>
      <c r="R6" s="380"/>
      <c r="S6" s="414" t="s">
        <v>414</v>
      </c>
      <c r="T6" s="415"/>
      <c r="U6" s="416" t="s">
        <v>417</v>
      </c>
      <c r="V6" s="417"/>
      <c r="W6" s="402" t="s">
        <v>3</v>
      </c>
      <c r="X6" s="402"/>
    </row>
    <row r="7" spans="1:24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9" t="s">
        <v>6</v>
      </c>
      <c r="X7" s="139" t="s">
        <v>5</v>
      </c>
    </row>
    <row r="8" spans="1:24" ht="12.75">
      <c r="A8" s="8" t="s">
        <v>24</v>
      </c>
      <c r="B8" s="50">
        <v>53</v>
      </c>
      <c r="C8" s="50">
        <v>2</v>
      </c>
      <c r="D8" s="49">
        <v>59</v>
      </c>
      <c r="E8" s="49">
        <v>2</v>
      </c>
      <c r="F8" s="119">
        <f>B8-D8</f>
        <v>-6</v>
      </c>
      <c r="G8" s="119">
        <f>C8-E8</f>
        <v>0</v>
      </c>
      <c r="H8" s="50">
        <v>51</v>
      </c>
      <c r="I8" s="50">
        <v>3</v>
      </c>
      <c r="J8" s="60">
        <v>36</v>
      </c>
      <c r="K8" s="60">
        <v>2</v>
      </c>
      <c r="L8" s="60"/>
      <c r="M8" s="50">
        <v>35</v>
      </c>
      <c r="N8" s="50">
        <v>2</v>
      </c>
      <c r="O8" s="50">
        <v>54</v>
      </c>
      <c r="P8" s="50">
        <v>2</v>
      </c>
      <c r="Q8" s="50">
        <v>51</v>
      </c>
      <c r="R8" s="50">
        <v>2</v>
      </c>
      <c r="S8" s="48">
        <f>M8+O8+Q8</f>
        <v>140</v>
      </c>
      <c r="T8" s="48">
        <f>N8+P8+R8</f>
        <v>6</v>
      </c>
      <c r="U8" s="49">
        <v>182</v>
      </c>
      <c r="V8" s="49">
        <v>7</v>
      </c>
      <c r="W8" s="119">
        <f>S8-U8</f>
        <v>-42</v>
      </c>
      <c r="X8" s="119">
        <f>T8-V8</f>
        <v>-1</v>
      </c>
    </row>
    <row r="9" spans="1:24" ht="12.75">
      <c r="A9" s="8" t="s">
        <v>22</v>
      </c>
      <c r="B9" s="48">
        <v>184</v>
      </c>
      <c r="C9" s="48">
        <v>7</v>
      </c>
      <c r="D9" s="49">
        <v>200</v>
      </c>
      <c r="E9" s="49">
        <v>8</v>
      </c>
      <c r="F9" s="119">
        <f aca="true" t="shared" si="0" ref="F9:F34">B9-D9</f>
        <v>-16</v>
      </c>
      <c r="G9" s="119">
        <f aca="true" t="shared" si="1" ref="G9:G34">C9-E9</f>
        <v>-1</v>
      </c>
      <c r="H9" s="50">
        <v>160</v>
      </c>
      <c r="I9" s="50">
        <v>7</v>
      </c>
      <c r="J9" s="60">
        <v>199</v>
      </c>
      <c r="K9" s="60">
        <v>9</v>
      </c>
      <c r="L9" s="60"/>
      <c r="M9" s="50">
        <v>189</v>
      </c>
      <c r="N9" s="50">
        <v>8</v>
      </c>
      <c r="O9" s="48">
        <v>181</v>
      </c>
      <c r="P9" s="48">
        <v>9</v>
      </c>
      <c r="Q9" s="48">
        <v>254</v>
      </c>
      <c r="R9" s="48">
        <v>12</v>
      </c>
      <c r="S9" s="48">
        <f aca="true" t="shared" si="2" ref="S9:S36">M9+O9+Q9</f>
        <v>624</v>
      </c>
      <c r="T9" s="48">
        <f aca="true" t="shared" si="3" ref="T9:T36">N9+P9+R9</f>
        <v>29</v>
      </c>
      <c r="U9" s="49">
        <v>720</v>
      </c>
      <c r="V9" s="49">
        <v>34</v>
      </c>
      <c r="W9" s="119">
        <f aca="true" t="shared" si="4" ref="W9:W34">S9-U9</f>
        <v>-96</v>
      </c>
      <c r="X9" s="119">
        <f aca="true" t="shared" si="5" ref="X9:X34">T9-V9</f>
        <v>-5</v>
      </c>
    </row>
    <row r="10" spans="1:24" ht="12.75">
      <c r="A10" s="8" t="s">
        <v>23</v>
      </c>
      <c r="B10" s="48">
        <v>270</v>
      </c>
      <c r="C10" s="48">
        <v>10</v>
      </c>
      <c r="D10" s="49">
        <v>225</v>
      </c>
      <c r="E10" s="49">
        <v>8</v>
      </c>
      <c r="F10" s="119">
        <f t="shared" si="0"/>
        <v>45</v>
      </c>
      <c r="G10" s="119">
        <f t="shared" si="1"/>
        <v>2</v>
      </c>
      <c r="H10" s="50">
        <v>208</v>
      </c>
      <c r="I10" s="50">
        <v>8</v>
      </c>
      <c r="J10" s="60">
        <v>197</v>
      </c>
      <c r="K10" s="60">
        <v>9</v>
      </c>
      <c r="L10" s="60"/>
      <c r="M10" s="50">
        <v>184</v>
      </c>
      <c r="N10" s="50">
        <v>9</v>
      </c>
      <c r="O10" s="48">
        <v>199</v>
      </c>
      <c r="P10" s="48">
        <v>9</v>
      </c>
      <c r="Q10" s="48">
        <v>239</v>
      </c>
      <c r="R10" s="48">
        <v>12</v>
      </c>
      <c r="S10" s="48">
        <f t="shared" si="2"/>
        <v>622</v>
      </c>
      <c r="T10" s="48">
        <f t="shared" si="3"/>
        <v>30</v>
      </c>
      <c r="U10" s="49">
        <v>646</v>
      </c>
      <c r="V10" s="49">
        <v>30</v>
      </c>
      <c r="W10" s="119">
        <f t="shared" si="4"/>
        <v>-24</v>
      </c>
      <c r="X10" s="119">
        <f t="shared" si="5"/>
        <v>0</v>
      </c>
    </row>
    <row r="11" spans="1:24" ht="12.75">
      <c r="A11" s="8" t="s">
        <v>25</v>
      </c>
      <c r="B11" s="50">
        <v>54</v>
      </c>
      <c r="C11" s="50">
        <v>2</v>
      </c>
      <c r="D11" s="49">
        <v>46</v>
      </c>
      <c r="E11" s="49">
        <v>2</v>
      </c>
      <c r="F11" s="119">
        <f t="shared" si="0"/>
        <v>8</v>
      </c>
      <c r="G11" s="119">
        <f t="shared" si="1"/>
        <v>0</v>
      </c>
      <c r="H11" s="50">
        <v>21</v>
      </c>
      <c r="I11" s="50">
        <v>1</v>
      </c>
      <c r="J11" s="60">
        <v>64</v>
      </c>
      <c r="K11" s="60">
        <v>3</v>
      </c>
      <c r="L11" s="60"/>
      <c r="M11" s="50">
        <v>55</v>
      </c>
      <c r="N11" s="50">
        <v>2</v>
      </c>
      <c r="O11" s="50">
        <v>46</v>
      </c>
      <c r="P11" s="50">
        <v>2</v>
      </c>
      <c r="Q11" s="50">
        <v>117</v>
      </c>
      <c r="R11" s="50">
        <v>5</v>
      </c>
      <c r="S11" s="48">
        <f t="shared" si="2"/>
        <v>218</v>
      </c>
      <c r="T11" s="48">
        <f t="shared" si="3"/>
        <v>9</v>
      </c>
      <c r="U11" s="49">
        <v>255</v>
      </c>
      <c r="V11" s="49">
        <v>11</v>
      </c>
      <c r="W11" s="119">
        <f t="shared" si="4"/>
        <v>-37</v>
      </c>
      <c r="X11" s="119">
        <f t="shared" si="5"/>
        <v>-2</v>
      </c>
    </row>
    <row r="12" spans="1:24" ht="12.75">
      <c r="A12" s="8" t="s">
        <v>26</v>
      </c>
      <c r="B12" s="48">
        <v>334</v>
      </c>
      <c r="C12" s="48">
        <v>12</v>
      </c>
      <c r="D12" s="49">
        <v>340</v>
      </c>
      <c r="E12" s="49">
        <v>12</v>
      </c>
      <c r="F12" s="119">
        <f t="shared" si="0"/>
        <v>-6</v>
      </c>
      <c r="G12" s="119">
        <f t="shared" si="1"/>
        <v>0</v>
      </c>
      <c r="H12" s="50">
        <v>284</v>
      </c>
      <c r="I12" s="50">
        <v>12</v>
      </c>
      <c r="J12" s="60">
        <v>282</v>
      </c>
      <c r="K12" s="60">
        <v>11</v>
      </c>
      <c r="L12" s="60"/>
      <c r="M12" s="50">
        <v>250</v>
      </c>
      <c r="N12" s="50">
        <v>10</v>
      </c>
      <c r="O12" s="48">
        <v>247</v>
      </c>
      <c r="P12" s="48">
        <v>11</v>
      </c>
      <c r="Q12" s="48">
        <v>258</v>
      </c>
      <c r="R12" s="48">
        <v>13</v>
      </c>
      <c r="S12" s="48">
        <f t="shared" si="2"/>
        <v>755</v>
      </c>
      <c r="T12" s="48">
        <f t="shared" si="3"/>
        <v>34</v>
      </c>
      <c r="U12" s="49">
        <v>767</v>
      </c>
      <c r="V12" s="49">
        <v>35</v>
      </c>
      <c r="W12" s="119">
        <f t="shared" si="4"/>
        <v>-12</v>
      </c>
      <c r="X12" s="119">
        <f t="shared" si="5"/>
        <v>-1</v>
      </c>
    </row>
    <row r="13" spans="1:24" ht="12.75">
      <c r="A13" s="8" t="s">
        <v>393</v>
      </c>
      <c r="B13" s="48">
        <v>261</v>
      </c>
      <c r="C13" s="48">
        <v>10</v>
      </c>
      <c r="D13" s="49">
        <v>203</v>
      </c>
      <c r="E13" s="49">
        <v>8</v>
      </c>
      <c r="F13" s="119">
        <f t="shared" si="0"/>
        <v>58</v>
      </c>
      <c r="G13" s="119">
        <f t="shared" si="1"/>
        <v>2</v>
      </c>
      <c r="H13" s="50">
        <v>170</v>
      </c>
      <c r="I13" s="50">
        <v>8</v>
      </c>
      <c r="J13" s="60">
        <v>237</v>
      </c>
      <c r="K13" s="60">
        <v>10</v>
      </c>
      <c r="L13" s="60"/>
      <c r="M13" s="50">
        <v>214</v>
      </c>
      <c r="N13" s="50">
        <v>10</v>
      </c>
      <c r="O13" s="48">
        <v>186</v>
      </c>
      <c r="P13" s="48">
        <v>8</v>
      </c>
      <c r="Q13" s="48">
        <v>220</v>
      </c>
      <c r="R13" s="48">
        <v>10</v>
      </c>
      <c r="S13" s="48">
        <f t="shared" si="2"/>
        <v>620</v>
      </c>
      <c r="T13" s="48">
        <f t="shared" si="3"/>
        <v>28</v>
      </c>
      <c r="U13" s="49">
        <v>624</v>
      </c>
      <c r="V13" s="49">
        <v>28</v>
      </c>
      <c r="W13" s="119">
        <f t="shared" si="4"/>
        <v>-4</v>
      </c>
      <c r="X13" s="119">
        <f t="shared" si="5"/>
        <v>0</v>
      </c>
    </row>
    <row r="14" spans="1:24" ht="12.75">
      <c r="A14" s="8" t="s">
        <v>320</v>
      </c>
      <c r="B14" s="48"/>
      <c r="C14" s="48"/>
      <c r="D14" s="49">
        <v>15</v>
      </c>
      <c r="E14" s="49">
        <v>1</v>
      </c>
      <c r="F14" s="119">
        <f t="shared" si="0"/>
        <v>-15</v>
      </c>
      <c r="G14" s="119">
        <f t="shared" si="1"/>
        <v>-1</v>
      </c>
      <c r="H14" s="50">
        <v>16</v>
      </c>
      <c r="I14" s="50">
        <v>1</v>
      </c>
      <c r="J14" s="60">
        <v>21</v>
      </c>
      <c r="K14" s="60">
        <v>1</v>
      </c>
      <c r="L14" s="60"/>
      <c r="M14" s="50">
        <v>21</v>
      </c>
      <c r="N14" s="50">
        <v>1</v>
      </c>
      <c r="O14" s="48">
        <v>26</v>
      </c>
      <c r="P14" s="48">
        <v>1</v>
      </c>
      <c r="Q14" s="48">
        <v>39</v>
      </c>
      <c r="R14" s="48">
        <v>2</v>
      </c>
      <c r="S14" s="48">
        <f t="shared" si="2"/>
        <v>86</v>
      </c>
      <c r="T14" s="48">
        <f t="shared" si="3"/>
        <v>4</v>
      </c>
      <c r="U14" s="49">
        <v>77</v>
      </c>
      <c r="V14" s="49">
        <v>3</v>
      </c>
      <c r="W14" s="119">
        <f t="shared" si="4"/>
        <v>9</v>
      </c>
      <c r="X14" s="119">
        <f t="shared" si="5"/>
        <v>1</v>
      </c>
    </row>
    <row r="15" spans="1:24" ht="12.75">
      <c r="A15" s="8" t="s">
        <v>27</v>
      </c>
      <c r="B15" s="48">
        <v>75</v>
      </c>
      <c r="C15" s="48">
        <v>3</v>
      </c>
      <c r="D15" s="49">
        <v>122</v>
      </c>
      <c r="E15" s="49">
        <v>5</v>
      </c>
      <c r="F15" s="119">
        <f t="shared" si="0"/>
        <v>-47</v>
      </c>
      <c r="G15" s="119">
        <f t="shared" si="1"/>
        <v>-2</v>
      </c>
      <c r="H15" s="50">
        <v>116</v>
      </c>
      <c r="I15" s="50">
        <v>5</v>
      </c>
      <c r="J15" s="60">
        <v>109</v>
      </c>
      <c r="K15" s="60">
        <v>5</v>
      </c>
      <c r="L15" s="60"/>
      <c r="M15" s="50">
        <v>110</v>
      </c>
      <c r="N15" s="50">
        <v>5</v>
      </c>
      <c r="O15" s="48">
        <v>100</v>
      </c>
      <c r="P15" s="48">
        <v>5</v>
      </c>
      <c r="Q15" s="48">
        <v>134</v>
      </c>
      <c r="R15" s="48">
        <v>7</v>
      </c>
      <c r="S15" s="48">
        <f t="shared" si="2"/>
        <v>344</v>
      </c>
      <c r="T15" s="48">
        <f t="shared" si="3"/>
        <v>17</v>
      </c>
      <c r="U15" s="49">
        <v>351</v>
      </c>
      <c r="V15" s="49">
        <v>17</v>
      </c>
      <c r="W15" s="119">
        <f t="shared" si="4"/>
        <v>-7</v>
      </c>
      <c r="X15" s="119">
        <f t="shared" si="5"/>
        <v>0</v>
      </c>
    </row>
    <row r="16" spans="1:24" ht="12.75">
      <c r="A16" s="8" t="s">
        <v>28</v>
      </c>
      <c r="B16" s="48">
        <v>27</v>
      </c>
      <c r="C16" s="48">
        <v>1</v>
      </c>
      <c r="D16" s="49">
        <v>28</v>
      </c>
      <c r="E16" s="49">
        <v>1</v>
      </c>
      <c r="F16" s="119">
        <f>B16-D16</f>
        <v>-1</v>
      </c>
      <c r="G16" s="119">
        <f>C16-E16</f>
        <v>0</v>
      </c>
      <c r="H16" s="50">
        <v>27</v>
      </c>
      <c r="I16" s="50">
        <v>1</v>
      </c>
      <c r="J16" s="60">
        <v>15</v>
      </c>
      <c r="K16" s="60">
        <v>1</v>
      </c>
      <c r="L16" s="60"/>
      <c r="M16" s="50">
        <v>27</v>
      </c>
      <c r="N16" s="50">
        <v>1</v>
      </c>
      <c r="O16" s="48"/>
      <c r="P16" s="48"/>
      <c r="Q16" s="48"/>
      <c r="R16" s="48"/>
      <c r="S16" s="48">
        <f>M16+O16+Q16</f>
        <v>27</v>
      </c>
      <c r="T16" s="48">
        <f>N16+P16+R16</f>
        <v>1</v>
      </c>
      <c r="U16" s="49">
        <v>0</v>
      </c>
      <c r="V16" s="49">
        <v>0</v>
      </c>
      <c r="W16" s="119">
        <f>S16-U16</f>
        <v>27</v>
      </c>
      <c r="X16" s="119">
        <f>T16-V16</f>
        <v>1</v>
      </c>
    </row>
    <row r="17" spans="1:24" ht="12.75">
      <c r="A17" s="8" t="s">
        <v>344</v>
      </c>
      <c r="B17" s="48">
        <v>177</v>
      </c>
      <c r="C17" s="48">
        <v>6</v>
      </c>
      <c r="D17" s="49">
        <v>197</v>
      </c>
      <c r="E17" s="49">
        <v>7</v>
      </c>
      <c r="F17" s="119">
        <f t="shared" si="0"/>
        <v>-20</v>
      </c>
      <c r="G17" s="119">
        <f t="shared" si="1"/>
        <v>-1</v>
      </c>
      <c r="H17" s="50">
        <v>152</v>
      </c>
      <c r="I17" s="50">
        <v>6</v>
      </c>
      <c r="J17" s="60">
        <v>141</v>
      </c>
      <c r="K17" s="60">
        <v>5</v>
      </c>
      <c r="L17" s="60"/>
      <c r="M17" s="50">
        <v>136</v>
      </c>
      <c r="N17" s="50">
        <v>5</v>
      </c>
      <c r="O17" s="48">
        <v>125</v>
      </c>
      <c r="P17" s="48">
        <v>5</v>
      </c>
      <c r="Q17" s="48">
        <v>97</v>
      </c>
      <c r="R17" s="48">
        <v>5</v>
      </c>
      <c r="S17" s="48">
        <f t="shared" si="2"/>
        <v>358</v>
      </c>
      <c r="T17" s="48">
        <f t="shared" si="3"/>
        <v>15</v>
      </c>
      <c r="U17" s="49">
        <v>350</v>
      </c>
      <c r="V17" s="49">
        <v>15</v>
      </c>
      <c r="W17" s="119">
        <f t="shared" si="4"/>
        <v>8</v>
      </c>
      <c r="X17" s="119">
        <f t="shared" si="5"/>
        <v>0</v>
      </c>
    </row>
    <row r="18" spans="1:24" ht="12.75">
      <c r="A18" s="10" t="s">
        <v>20</v>
      </c>
      <c r="B18" s="48">
        <v>42</v>
      </c>
      <c r="C18" s="48">
        <v>2</v>
      </c>
      <c r="D18" s="49">
        <v>48</v>
      </c>
      <c r="E18" s="49">
        <v>2</v>
      </c>
      <c r="F18" s="119">
        <f t="shared" si="0"/>
        <v>-6</v>
      </c>
      <c r="G18" s="119">
        <f t="shared" si="1"/>
        <v>0</v>
      </c>
      <c r="H18" s="50">
        <v>47</v>
      </c>
      <c r="I18" s="50">
        <v>2</v>
      </c>
      <c r="J18" s="60">
        <v>48</v>
      </c>
      <c r="K18" s="60">
        <v>2</v>
      </c>
      <c r="L18" s="60"/>
      <c r="M18" s="50">
        <v>44</v>
      </c>
      <c r="N18" s="50">
        <v>2</v>
      </c>
      <c r="O18" s="48">
        <v>54</v>
      </c>
      <c r="P18" s="48">
        <v>2</v>
      </c>
      <c r="Q18" s="48">
        <v>71</v>
      </c>
      <c r="R18" s="48">
        <v>3</v>
      </c>
      <c r="S18" s="48">
        <f t="shared" si="2"/>
        <v>169</v>
      </c>
      <c r="T18" s="48">
        <f t="shared" si="3"/>
        <v>7</v>
      </c>
      <c r="U18" s="49">
        <v>210</v>
      </c>
      <c r="V18" s="49">
        <v>8</v>
      </c>
      <c r="W18" s="119">
        <f t="shared" si="4"/>
        <v>-41</v>
      </c>
      <c r="X18" s="119">
        <f t="shared" si="5"/>
        <v>-1</v>
      </c>
    </row>
    <row r="19" spans="1:24" ht="12.75">
      <c r="A19" s="10" t="s">
        <v>16</v>
      </c>
      <c r="B19" s="48">
        <v>44</v>
      </c>
      <c r="C19" s="48">
        <v>2</v>
      </c>
      <c r="D19" s="49">
        <v>51</v>
      </c>
      <c r="E19" s="49">
        <v>2</v>
      </c>
      <c r="F19" s="119">
        <f t="shared" si="0"/>
        <v>-7</v>
      </c>
      <c r="G19" s="119">
        <f t="shared" si="1"/>
        <v>0</v>
      </c>
      <c r="H19" s="50">
        <v>44</v>
      </c>
      <c r="I19" s="50">
        <v>2</v>
      </c>
      <c r="J19" s="60">
        <v>53</v>
      </c>
      <c r="K19" s="60">
        <v>3</v>
      </c>
      <c r="L19" s="60"/>
      <c r="M19" s="50">
        <v>58</v>
      </c>
      <c r="N19" s="50">
        <v>3</v>
      </c>
      <c r="O19" s="48">
        <v>73</v>
      </c>
      <c r="P19" s="48">
        <v>3</v>
      </c>
      <c r="Q19" s="48">
        <v>102</v>
      </c>
      <c r="R19" s="48">
        <v>5</v>
      </c>
      <c r="S19" s="48">
        <f t="shared" si="2"/>
        <v>233</v>
      </c>
      <c r="T19" s="48">
        <f t="shared" si="3"/>
        <v>11</v>
      </c>
      <c r="U19" s="49">
        <v>269</v>
      </c>
      <c r="V19" s="49">
        <v>13</v>
      </c>
      <c r="W19" s="119">
        <f t="shared" si="4"/>
        <v>-36</v>
      </c>
      <c r="X19" s="119">
        <f t="shared" si="5"/>
        <v>-2</v>
      </c>
    </row>
    <row r="20" spans="1:24" ht="12.75">
      <c r="A20" s="11" t="s">
        <v>354</v>
      </c>
      <c r="B20" s="48">
        <v>44</v>
      </c>
      <c r="C20" s="48">
        <v>2</v>
      </c>
      <c r="D20" s="49">
        <v>42</v>
      </c>
      <c r="E20" s="49">
        <v>2</v>
      </c>
      <c r="F20" s="119">
        <f t="shared" si="0"/>
        <v>2</v>
      </c>
      <c r="G20" s="119">
        <f t="shared" si="1"/>
        <v>0</v>
      </c>
      <c r="H20" s="50">
        <v>40</v>
      </c>
      <c r="I20" s="50">
        <v>2</v>
      </c>
      <c r="J20" s="60">
        <v>46</v>
      </c>
      <c r="K20" s="60">
        <v>2</v>
      </c>
      <c r="L20" s="60"/>
      <c r="M20" s="50">
        <v>46</v>
      </c>
      <c r="N20" s="50">
        <v>2</v>
      </c>
      <c r="O20" s="48">
        <v>58</v>
      </c>
      <c r="P20" s="48">
        <v>3</v>
      </c>
      <c r="Q20" s="48">
        <v>41</v>
      </c>
      <c r="R20" s="48">
        <v>2</v>
      </c>
      <c r="S20" s="48">
        <f t="shared" si="2"/>
        <v>145</v>
      </c>
      <c r="T20" s="48">
        <f t="shared" si="3"/>
        <v>7</v>
      </c>
      <c r="U20" s="49">
        <v>135</v>
      </c>
      <c r="V20" s="49">
        <v>7</v>
      </c>
      <c r="W20" s="119">
        <f t="shared" si="4"/>
        <v>10</v>
      </c>
      <c r="X20" s="119">
        <f t="shared" si="5"/>
        <v>0</v>
      </c>
    </row>
    <row r="21" spans="1:24" ht="12.75">
      <c r="A21" s="10" t="s">
        <v>9</v>
      </c>
      <c r="B21" s="48">
        <v>67</v>
      </c>
      <c r="C21" s="48">
        <v>3</v>
      </c>
      <c r="D21" s="49">
        <v>48</v>
      </c>
      <c r="E21" s="49">
        <v>2</v>
      </c>
      <c r="F21" s="119">
        <f t="shared" si="0"/>
        <v>19</v>
      </c>
      <c r="G21" s="119">
        <f t="shared" si="1"/>
        <v>1</v>
      </c>
      <c r="H21" s="50">
        <v>49</v>
      </c>
      <c r="I21" s="50">
        <v>2</v>
      </c>
      <c r="J21" s="60">
        <v>53</v>
      </c>
      <c r="K21" s="60">
        <v>3</v>
      </c>
      <c r="L21" s="60"/>
      <c r="M21" s="50">
        <v>48</v>
      </c>
      <c r="N21" s="50">
        <v>2</v>
      </c>
      <c r="O21" s="48">
        <v>47</v>
      </c>
      <c r="P21" s="48">
        <v>2</v>
      </c>
      <c r="Q21" s="48">
        <v>78</v>
      </c>
      <c r="R21" s="48">
        <v>4</v>
      </c>
      <c r="S21" s="48">
        <f t="shared" si="2"/>
        <v>173</v>
      </c>
      <c r="T21" s="48">
        <f t="shared" si="3"/>
        <v>8</v>
      </c>
      <c r="U21" s="49">
        <v>206</v>
      </c>
      <c r="V21" s="49">
        <v>9</v>
      </c>
      <c r="W21" s="119">
        <f t="shared" si="4"/>
        <v>-33</v>
      </c>
      <c r="X21" s="119">
        <f t="shared" si="5"/>
        <v>-1</v>
      </c>
    </row>
    <row r="22" spans="1:24" ht="12.75">
      <c r="A22" s="10" t="s">
        <v>13</v>
      </c>
      <c r="B22" s="48">
        <v>66</v>
      </c>
      <c r="C22" s="48">
        <v>3</v>
      </c>
      <c r="D22" s="49">
        <v>73</v>
      </c>
      <c r="E22" s="49">
        <v>3</v>
      </c>
      <c r="F22" s="119">
        <f t="shared" si="0"/>
        <v>-7</v>
      </c>
      <c r="G22" s="119">
        <f t="shared" si="1"/>
        <v>0</v>
      </c>
      <c r="H22" s="50">
        <v>72</v>
      </c>
      <c r="I22" s="50">
        <v>3</v>
      </c>
      <c r="J22" s="60">
        <v>72</v>
      </c>
      <c r="K22" s="60">
        <v>3</v>
      </c>
      <c r="L22" s="60"/>
      <c r="M22" s="50">
        <v>62</v>
      </c>
      <c r="N22" s="50">
        <v>3</v>
      </c>
      <c r="O22" s="48">
        <v>72</v>
      </c>
      <c r="P22" s="48">
        <v>3</v>
      </c>
      <c r="Q22" s="48">
        <v>82</v>
      </c>
      <c r="R22" s="48">
        <v>3</v>
      </c>
      <c r="S22" s="48">
        <f t="shared" si="2"/>
        <v>216</v>
      </c>
      <c r="T22" s="48">
        <f t="shared" si="3"/>
        <v>9</v>
      </c>
      <c r="U22" s="49">
        <v>254</v>
      </c>
      <c r="V22" s="49">
        <v>10</v>
      </c>
      <c r="W22" s="119">
        <f t="shared" si="4"/>
        <v>-38</v>
      </c>
      <c r="X22" s="119">
        <f t="shared" si="5"/>
        <v>-1</v>
      </c>
    </row>
    <row r="23" spans="1:24" ht="12.75">
      <c r="A23" s="10" t="s">
        <v>17</v>
      </c>
      <c r="B23" s="48">
        <v>166</v>
      </c>
      <c r="C23" s="48">
        <v>7</v>
      </c>
      <c r="D23" s="49">
        <v>159</v>
      </c>
      <c r="E23" s="49">
        <v>6</v>
      </c>
      <c r="F23" s="119">
        <f t="shared" si="0"/>
        <v>7</v>
      </c>
      <c r="G23" s="119">
        <f t="shared" si="1"/>
        <v>1</v>
      </c>
      <c r="H23" s="50">
        <v>146</v>
      </c>
      <c r="I23" s="50">
        <v>6</v>
      </c>
      <c r="J23" s="60">
        <v>207</v>
      </c>
      <c r="K23" s="60">
        <v>8</v>
      </c>
      <c r="L23" s="60"/>
      <c r="M23" s="50">
        <v>211</v>
      </c>
      <c r="N23" s="50">
        <v>8</v>
      </c>
      <c r="O23" s="48">
        <v>171</v>
      </c>
      <c r="P23" s="48">
        <v>8</v>
      </c>
      <c r="Q23" s="48">
        <v>181</v>
      </c>
      <c r="R23" s="48">
        <v>8</v>
      </c>
      <c r="S23" s="48">
        <f t="shared" si="2"/>
        <v>563</v>
      </c>
      <c r="T23" s="48">
        <f t="shared" si="3"/>
        <v>24</v>
      </c>
      <c r="U23" s="49">
        <v>598</v>
      </c>
      <c r="V23" s="49">
        <v>25</v>
      </c>
      <c r="W23" s="119">
        <f t="shared" si="4"/>
        <v>-35</v>
      </c>
      <c r="X23" s="119">
        <f t="shared" si="5"/>
        <v>-1</v>
      </c>
    </row>
    <row r="24" spans="1:24" ht="12.75">
      <c r="A24" s="10" t="s">
        <v>19</v>
      </c>
      <c r="B24" s="48">
        <v>124</v>
      </c>
      <c r="C24" s="48">
        <v>5</v>
      </c>
      <c r="D24" s="49">
        <v>110</v>
      </c>
      <c r="E24" s="49">
        <v>4</v>
      </c>
      <c r="F24" s="119">
        <f t="shared" si="0"/>
        <v>14</v>
      </c>
      <c r="G24" s="119">
        <f t="shared" si="1"/>
        <v>1</v>
      </c>
      <c r="H24" s="50">
        <v>95</v>
      </c>
      <c r="I24" s="50">
        <v>4</v>
      </c>
      <c r="J24" s="60">
        <v>143</v>
      </c>
      <c r="K24" s="60">
        <v>6</v>
      </c>
      <c r="L24" s="60"/>
      <c r="M24" s="50">
        <v>136</v>
      </c>
      <c r="N24" s="50">
        <v>5</v>
      </c>
      <c r="O24" s="48">
        <v>116</v>
      </c>
      <c r="P24" s="48">
        <v>6</v>
      </c>
      <c r="Q24" s="48">
        <v>133</v>
      </c>
      <c r="R24" s="48">
        <v>6</v>
      </c>
      <c r="S24" s="48">
        <f t="shared" si="2"/>
        <v>385</v>
      </c>
      <c r="T24" s="48">
        <f t="shared" si="3"/>
        <v>17</v>
      </c>
      <c r="U24" s="49">
        <v>410</v>
      </c>
      <c r="V24" s="49">
        <v>18</v>
      </c>
      <c r="W24" s="119">
        <f t="shared" si="4"/>
        <v>-25</v>
      </c>
      <c r="X24" s="119">
        <f t="shared" si="5"/>
        <v>-1</v>
      </c>
    </row>
    <row r="25" spans="1:24" ht="12.75">
      <c r="A25" s="10" t="s">
        <v>112</v>
      </c>
      <c r="B25" s="48"/>
      <c r="C25" s="48"/>
      <c r="D25" s="49"/>
      <c r="E25" s="49"/>
      <c r="F25" s="119">
        <f>B25-D25</f>
        <v>0</v>
      </c>
      <c r="G25" s="119">
        <f>C25-E25</f>
        <v>0</v>
      </c>
      <c r="H25" s="50"/>
      <c r="I25" s="50"/>
      <c r="J25" s="60">
        <v>21</v>
      </c>
      <c r="K25" s="60">
        <v>1</v>
      </c>
      <c r="L25" s="60"/>
      <c r="M25" s="50">
        <v>25</v>
      </c>
      <c r="N25" s="50">
        <v>1</v>
      </c>
      <c r="O25" s="48">
        <v>21</v>
      </c>
      <c r="P25" s="48">
        <v>1</v>
      </c>
      <c r="Q25" s="48">
        <v>20</v>
      </c>
      <c r="R25" s="48">
        <v>1</v>
      </c>
      <c r="S25" s="48">
        <f t="shared" si="2"/>
        <v>66</v>
      </c>
      <c r="T25" s="48">
        <f t="shared" si="3"/>
        <v>3</v>
      </c>
      <c r="U25" s="49">
        <v>62</v>
      </c>
      <c r="V25" s="49">
        <v>3</v>
      </c>
      <c r="W25" s="119">
        <f>S25-U25</f>
        <v>4</v>
      </c>
      <c r="X25" s="119">
        <f>T25-V25</f>
        <v>0</v>
      </c>
    </row>
    <row r="26" spans="1:24" ht="12.75">
      <c r="A26" s="10" t="s">
        <v>398</v>
      </c>
      <c r="B26" s="48">
        <v>95</v>
      </c>
      <c r="C26" s="48">
        <v>4</v>
      </c>
      <c r="D26" s="49">
        <v>90</v>
      </c>
      <c r="E26" s="49">
        <v>4</v>
      </c>
      <c r="F26" s="119">
        <f t="shared" si="0"/>
        <v>5</v>
      </c>
      <c r="G26" s="119">
        <f t="shared" si="1"/>
        <v>0</v>
      </c>
      <c r="H26" s="50">
        <v>80</v>
      </c>
      <c r="I26" s="50">
        <v>3</v>
      </c>
      <c r="J26" s="60">
        <v>107</v>
      </c>
      <c r="K26" s="60">
        <v>4</v>
      </c>
      <c r="L26" s="60"/>
      <c r="M26" s="50">
        <v>96</v>
      </c>
      <c r="N26" s="50">
        <v>4</v>
      </c>
      <c r="O26" s="48">
        <v>98</v>
      </c>
      <c r="P26" s="48">
        <v>4</v>
      </c>
      <c r="Q26" s="48">
        <v>91</v>
      </c>
      <c r="R26" s="48">
        <v>4</v>
      </c>
      <c r="S26" s="48">
        <f t="shared" si="2"/>
        <v>285</v>
      </c>
      <c r="T26" s="48">
        <f t="shared" si="3"/>
        <v>12</v>
      </c>
      <c r="U26" s="49">
        <v>303</v>
      </c>
      <c r="V26" s="49">
        <v>13</v>
      </c>
      <c r="W26" s="119">
        <f t="shared" si="4"/>
        <v>-18</v>
      </c>
      <c r="X26" s="119">
        <f t="shared" si="5"/>
        <v>-1</v>
      </c>
    </row>
    <row r="27" spans="1:24" ht="12.75">
      <c r="A27" s="10" t="s">
        <v>14</v>
      </c>
      <c r="B27" s="48">
        <v>53</v>
      </c>
      <c r="C27" s="48">
        <v>2</v>
      </c>
      <c r="D27" s="49">
        <v>74</v>
      </c>
      <c r="E27" s="49">
        <v>3</v>
      </c>
      <c r="F27" s="119">
        <f t="shared" si="0"/>
        <v>-21</v>
      </c>
      <c r="G27" s="119">
        <f t="shared" si="1"/>
        <v>-1</v>
      </c>
      <c r="H27" s="50">
        <v>74</v>
      </c>
      <c r="I27" s="50">
        <v>3</v>
      </c>
      <c r="J27" s="60">
        <v>89</v>
      </c>
      <c r="K27" s="60">
        <v>4</v>
      </c>
      <c r="L27" s="60"/>
      <c r="M27" s="50">
        <v>85</v>
      </c>
      <c r="N27" s="50">
        <v>3</v>
      </c>
      <c r="O27" s="48">
        <v>77</v>
      </c>
      <c r="P27" s="48">
        <v>3</v>
      </c>
      <c r="Q27" s="48">
        <v>63</v>
      </c>
      <c r="R27" s="48">
        <v>3</v>
      </c>
      <c r="S27" s="48">
        <f t="shared" si="2"/>
        <v>225</v>
      </c>
      <c r="T27" s="48">
        <f t="shared" si="3"/>
        <v>9</v>
      </c>
      <c r="U27" s="49">
        <v>237</v>
      </c>
      <c r="V27" s="49">
        <v>10</v>
      </c>
      <c r="W27" s="119">
        <f t="shared" si="4"/>
        <v>-12</v>
      </c>
      <c r="X27" s="119">
        <f t="shared" si="5"/>
        <v>-1</v>
      </c>
    </row>
    <row r="28" spans="1:24" ht="12.75">
      <c r="A28" s="10" t="s">
        <v>21</v>
      </c>
      <c r="B28" s="48">
        <v>79</v>
      </c>
      <c r="C28" s="48">
        <v>3</v>
      </c>
      <c r="D28" s="49">
        <v>112</v>
      </c>
      <c r="E28" s="49">
        <v>4</v>
      </c>
      <c r="F28" s="119">
        <f t="shared" si="0"/>
        <v>-33</v>
      </c>
      <c r="G28" s="119">
        <f t="shared" si="1"/>
        <v>-1</v>
      </c>
      <c r="H28" s="50">
        <v>94</v>
      </c>
      <c r="I28" s="50">
        <v>4</v>
      </c>
      <c r="J28" s="60">
        <v>118</v>
      </c>
      <c r="K28" s="60">
        <v>5</v>
      </c>
      <c r="L28" s="60"/>
      <c r="M28" s="50">
        <v>119</v>
      </c>
      <c r="N28" s="50">
        <v>5</v>
      </c>
      <c r="O28" s="48">
        <v>85</v>
      </c>
      <c r="P28" s="48">
        <v>4</v>
      </c>
      <c r="Q28" s="48">
        <v>142</v>
      </c>
      <c r="R28" s="48">
        <v>6</v>
      </c>
      <c r="S28" s="48">
        <f t="shared" si="2"/>
        <v>346</v>
      </c>
      <c r="T28" s="48">
        <f t="shared" si="3"/>
        <v>15</v>
      </c>
      <c r="U28" s="49">
        <v>347</v>
      </c>
      <c r="V28" s="49">
        <v>15</v>
      </c>
      <c r="W28" s="119">
        <f t="shared" si="4"/>
        <v>-1</v>
      </c>
      <c r="X28" s="119">
        <f t="shared" si="5"/>
        <v>0</v>
      </c>
    </row>
    <row r="29" spans="1:24" ht="12.75">
      <c r="A29" s="10" t="s">
        <v>15</v>
      </c>
      <c r="B29" s="48">
        <v>85</v>
      </c>
      <c r="C29" s="48">
        <v>3</v>
      </c>
      <c r="D29" s="49">
        <v>93</v>
      </c>
      <c r="E29" s="49">
        <v>4</v>
      </c>
      <c r="F29" s="119">
        <f t="shared" si="0"/>
        <v>-8</v>
      </c>
      <c r="G29" s="119">
        <f t="shared" si="1"/>
        <v>-1</v>
      </c>
      <c r="H29" s="50">
        <v>81</v>
      </c>
      <c r="I29" s="50">
        <v>4</v>
      </c>
      <c r="J29" s="60">
        <v>84</v>
      </c>
      <c r="K29" s="60">
        <v>4</v>
      </c>
      <c r="L29" s="60"/>
      <c r="M29" s="50">
        <v>78</v>
      </c>
      <c r="N29" s="50">
        <v>4</v>
      </c>
      <c r="O29" s="48">
        <v>82</v>
      </c>
      <c r="P29" s="48">
        <v>3</v>
      </c>
      <c r="Q29" s="48">
        <v>115</v>
      </c>
      <c r="R29" s="48">
        <v>5</v>
      </c>
      <c r="S29" s="48">
        <f t="shared" si="2"/>
        <v>275</v>
      </c>
      <c r="T29" s="48">
        <f t="shared" si="3"/>
        <v>12</v>
      </c>
      <c r="U29" s="49">
        <v>316</v>
      </c>
      <c r="V29" s="49">
        <v>13</v>
      </c>
      <c r="W29" s="119">
        <f t="shared" si="4"/>
        <v>-41</v>
      </c>
      <c r="X29" s="119">
        <f t="shared" si="5"/>
        <v>-1</v>
      </c>
    </row>
    <row r="30" spans="1:24" ht="12.75">
      <c r="A30" s="10" t="s">
        <v>8</v>
      </c>
      <c r="B30" s="48">
        <v>25</v>
      </c>
      <c r="C30" s="48">
        <v>1</v>
      </c>
      <c r="D30" s="49">
        <v>48</v>
      </c>
      <c r="E30" s="49">
        <v>2</v>
      </c>
      <c r="F30" s="119">
        <f t="shared" si="0"/>
        <v>-23</v>
      </c>
      <c r="G30" s="119">
        <f t="shared" si="1"/>
        <v>-1</v>
      </c>
      <c r="H30" s="50">
        <v>36</v>
      </c>
      <c r="I30" s="50">
        <v>2</v>
      </c>
      <c r="J30" s="60">
        <v>29</v>
      </c>
      <c r="K30" s="60">
        <v>1</v>
      </c>
      <c r="L30" s="60"/>
      <c r="M30" s="50">
        <v>25</v>
      </c>
      <c r="N30" s="50">
        <v>1</v>
      </c>
      <c r="O30" s="48">
        <v>27</v>
      </c>
      <c r="P30" s="48">
        <v>1</v>
      </c>
      <c r="Q30" s="48">
        <v>48</v>
      </c>
      <c r="R30" s="48">
        <v>2</v>
      </c>
      <c r="S30" s="48">
        <f t="shared" si="2"/>
        <v>100</v>
      </c>
      <c r="T30" s="48">
        <f t="shared" si="3"/>
        <v>4</v>
      </c>
      <c r="U30" s="49">
        <v>104</v>
      </c>
      <c r="V30" s="49">
        <v>4</v>
      </c>
      <c r="W30" s="119">
        <f t="shared" si="4"/>
        <v>-4</v>
      </c>
      <c r="X30" s="119">
        <f t="shared" si="5"/>
        <v>0</v>
      </c>
    </row>
    <row r="31" spans="1:24" ht="12.75">
      <c r="A31" s="10" t="s">
        <v>11</v>
      </c>
      <c r="B31" s="48">
        <v>131</v>
      </c>
      <c r="C31" s="48">
        <v>5</v>
      </c>
      <c r="D31" s="49">
        <v>159</v>
      </c>
      <c r="E31" s="49">
        <v>6</v>
      </c>
      <c r="F31" s="119">
        <f t="shared" si="0"/>
        <v>-28</v>
      </c>
      <c r="G31" s="119">
        <f t="shared" si="1"/>
        <v>-1</v>
      </c>
      <c r="H31" s="50">
        <v>140</v>
      </c>
      <c r="I31" s="50">
        <v>6</v>
      </c>
      <c r="J31" s="60">
        <v>161</v>
      </c>
      <c r="K31" s="60">
        <v>7</v>
      </c>
      <c r="L31" s="60"/>
      <c r="M31" s="50">
        <v>153</v>
      </c>
      <c r="N31" s="50">
        <v>6</v>
      </c>
      <c r="O31" s="48">
        <v>118</v>
      </c>
      <c r="P31" s="48">
        <v>5</v>
      </c>
      <c r="Q31" s="48">
        <v>126</v>
      </c>
      <c r="R31" s="48">
        <v>6</v>
      </c>
      <c r="S31" s="48">
        <f t="shared" si="2"/>
        <v>397</v>
      </c>
      <c r="T31" s="48">
        <f t="shared" si="3"/>
        <v>17</v>
      </c>
      <c r="U31" s="49">
        <v>402</v>
      </c>
      <c r="V31" s="49">
        <v>17</v>
      </c>
      <c r="W31" s="119">
        <f t="shared" si="4"/>
        <v>-5</v>
      </c>
      <c r="X31" s="119">
        <f t="shared" si="5"/>
        <v>0</v>
      </c>
    </row>
    <row r="32" spans="1:24" ht="12.75">
      <c r="A32" s="10" t="s">
        <v>18</v>
      </c>
      <c r="B32" s="48">
        <v>67</v>
      </c>
      <c r="C32" s="48">
        <v>3</v>
      </c>
      <c r="D32" s="49">
        <v>100</v>
      </c>
      <c r="E32" s="49">
        <v>4</v>
      </c>
      <c r="F32" s="119">
        <f t="shared" si="0"/>
        <v>-33</v>
      </c>
      <c r="G32" s="119">
        <f t="shared" si="1"/>
        <v>-1</v>
      </c>
      <c r="H32" s="50">
        <v>82</v>
      </c>
      <c r="I32" s="50">
        <v>4</v>
      </c>
      <c r="J32" s="60">
        <v>88</v>
      </c>
      <c r="K32" s="60">
        <v>4</v>
      </c>
      <c r="L32" s="60"/>
      <c r="M32" s="50">
        <v>80</v>
      </c>
      <c r="N32" s="50">
        <v>3</v>
      </c>
      <c r="O32" s="48">
        <v>79</v>
      </c>
      <c r="P32" s="48">
        <v>3</v>
      </c>
      <c r="Q32" s="48">
        <v>115</v>
      </c>
      <c r="R32" s="48">
        <v>5</v>
      </c>
      <c r="S32" s="48">
        <f t="shared" si="2"/>
        <v>274</v>
      </c>
      <c r="T32" s="48">
        <f t="shared" si="3"/>
        <v>11</v>
      </c>
      <c r="U32" s="49">
        <v>334</v>
      </c>
      <c r="V32" s="49">
        <v>14</v>
      </c>
      <c r="W32" s="119">
        <f t="shared" si="4"/>
        <v>-60</v>
      </c>
      <c r="X32" s="119">
        <f t="shared" si="5"/>
        <v>-3</v>
      </c>
    </row>
    <row r="33" spans="1:24" ht="12.75">
      <c r="A33" s="10" t="s">
        <v>12</v>
      </c>
      <c r="B33" s="48">
        <v>96</v>
      </c>
      <c r="C33" s="48">
        <v>4</v>
      </c>
      <c r="D33" s="49">
        <v>99</v>
      </c>
      <c r="E33" s="49">
        <v>5</v>
      </c>
      <c r="F33" s="119">
        <f t="shared" si="0"/>
        <v>-3</v>
      </c>
      <c r="G33" s="119">
        <f t="shared" si="1"/>
        <v>-1</v>
      </c>
      <c r="H33" s="50">
        <v>110</v>
      </c>
      <c r="I33" s="50">
        <v>6</v>
      </c>
      <c r="J33" s="60">
        <v>147</v>
      </c>
      <c r="K33" s="60">
        <v>6</v>
      </c>
      <c r="L33" s="60"/>
      <c r="M33" s="50">
        <v>136</v>
      </c>
      <c r="N33" s="50">
        <v>5</v>
      </c>
      <c r="O33" s="48">
        <v>118</v>
      </c>
      <c r="P33" s="48">
        <v>6</v>
      </c>
      <c r="Q33" s="48">
        <v>126</v>
      </c>
      <c r="R33" s="48">
        <v>6</v>
      </c>
      <c r="S33" s="48">
        <f t="shared" si="2"/>
        <v>380</v>
      </c>
      <c r="T33" s="48">
        <f t="shared" si="3"/>
        <v>17</v>
      </c>
      <c r="U33" s="49">
        <v>348</v>
      </c>
      <c r="V33" s="49">
        <v>17</v>
      </c>
      <c r="W33" s="119">
        <f t="shared" si="4"/>
        <v>32</v>
      </c>
      <c r="X33" s="119">
        <f t="shared" si="5"/>
        <v>0</v>
      </c>
    </row>
    <row r="34" spans="1:24" ht="12.75">
      <c r="A34" s="10" t="s">
        <v>367</v>
      </c>
      <c r="B34" s="48">
        <v>63</v>
      </c>
      <c r="C34" s="48">
        <v>3</v>
      </c>
      <c r="D34" s="49">
        <v>67</v>
      </c>
      <c r="E34" s="49">
        <v>3</v>
      </c>
      <c r="F34" s="119">
        <f t="shared" si="0"/>
        <v>-4</v>
      </c>
      <c r="G34" s="119">
        <f t="shared" si="1"/>
        <v>0</v>
      </c>
      <c r="H34" s="50">
        <v>61</v>
      </c>
      <c r="I34" s="50">
        <v>3</v>
      </c>
      <c r="J34" s="60">
        <v>39</v>
      </c>
      <c r="K34" s="60">
        <v>2</v>
      </c>
      <c r="L34" s="60"/>
      <c r="M34" s="50">
        <v>42</v>
      </c>
      <c r="N34" s="50">
        <v>2</v>
      </c>
      <c r="O34" s="48">
        <v>36</v>
      </c>
      <c r="P34" s="48">
        <v>2</v>
      </c>
      <c r="Q34" s="48">
        <v>84</v>
      </c>
      <c r="R34" s="48">
        <v>4</v>
      </c>
      <c r="S34" s="48">
        <f t="shared" si="2"/>
        <v>162</v>
      </c>
      <c r="T34" s="48">
        <f t="shared" si="3"/>
        <v>8</v>
      </c>
      <c r="U34" s="49">
        <v>189</v>
      </c>
      <c r="V34" s="49">
        <v>9</v>
      </c>
      <c r="W34" s="119">
        <f t="shared" si="4"/>
        <v>-27</v>
      </c>
      <c r="X34" s="119">
        <f t="shared" si="5"/>
        <v>-1</v>
      </c>
    </row>
    <row r="35" spans="1:24" ht="12.75">
      <c r="A35" s="10" t="s">
        <v>7</v>
      </c>
      <c r="B35" s="48">
        <v>45</v>
      </c>
      <c r="C35" s="48">
        <v>2</v>
      </c>
      <c r="D35" s="49">
        <v>28</v>
      </c>
      <c r="E35" s="49">
        <v>1</v>
      </c>
      <c r="F35" s="119">
        <f>B35-D35</f>
        <v>17</v>
      </c>
      <c r="G35" s="119">
        <f>C35-E35</f>
        <v>1</v>
      </c>
      <c r="H35" s="50">
        <v>26</v>
      </c>
      <c r="I35" s="50">
        <v>1</v>
      </c>
      <c r="J35" s="60">
        <v>27</v>
      </c>
      <c r="K35" s="60">
        <v>1</v>
      </c>
      <c r="L35" s="60"/>
      <c r="M35" s="50">
        <v>29</v>
      </c>
      <c r="N35" s="50">
        <v>1</v>
      </c>
      <c r="O35" s="48">
        <v>22</v>
      </c>
      <c r="P35" s="48">
        <v>1</v>
      </c>
      <c r="Q35" s="48">
        <v>36</v>
      </c>
      <c r="R35" s="48">
        <v>2</v>
      </c>
      <c r="S35" s="48">
        <f t="shared" si="2"/>
        <v>87</v>
      </c>
      <c r="T35" s="48">
        <f t="shared" si="3"/>
        <v>4</v>
      </c>
      <c r="U35" s="49">
        <v>102</v>
      </c>
      <c r="V35" s="49">
        <v>5</v>
      </c>
      <c r="W35" s="119">
        <f>S35-U35</f>
        <v>-15</v>
      </c>
      <c r="X35" s="119">
        <f>T35-V35</f>
        <v>-1</v>
      </c>
    </row>
    <row r="36" spans="1:24" ht="12.75">
      <c r="A36" s="11" t="s">
        <v>296</v>
      </c>
      <c r="B36" s="48">
        <v>43</v>
      </c>
      <c r="C36" s="48">
        <v>2</v>
      </c>
      <c r="D36" s="49">
        <v>43</v>
      </c>
      <c r="E36" s="49">
        <v>2</v>
      </c>
      <c r="F36" s="119">
        <f>B36-D36</f>
        <v>0</v>
      </c>
      <c r="G36" s="119">
        <f>C36-E36</f>
        <v>0</v>
      </c>
      <c r="H36" s="50">
        <v>36</v>
      </c>
      <c r="I36" s="50">
        <v>2</v>
      </c>
      <c r="J36" s="60">
        <v>45</v>
      </c>
      <c r="K36" s="60">
        <v>2</v>
      </c>
      <c r="L36" s="60"/>
      <c r="M36" s="50">
        <v>45</v>
      </c>
      <c r="N36" s="50">
        <v>2</v>
      </c>
      <c r="O36" s="48">
        <v>63</v>
      </c>
      <c r="P36" s="48">
        <v>3</v>
      </c>
      <c r="Q36" s="48">
        <v>37</v>
      </c>
      <c r="R36" s="48">
        <v>2</v>
      </c>
      <c r="S36" s="48">
        <f t="shared" si="2"/>
        <v>145</v>
      </c>
      <c r="T36" s="48">
        <f t="shared" si="3"/>
        <v>7</v>
      </c>
      <c r="U36" s="49">
        <v>147</v>
      </c>
      <c r="V36" s="49">
        <v>7</v>
      </c>
      <c r="W36" s="119">
        <f>S36-U36</f>
        <v>-2</v>
      </c>
      <c r="X36" s="119">
        <f>T36-V36</f>
        <v>0</v>
      </c>
    </row>
    <row r="37" spans="1:24" s="163" customFormat="1" ht="11.25">
      <c r="A37" s="159" t="s">
        <v>4</v>
      </c>
      <c r="B37" s="159">
        <f aca="true" t="shared" si="6" ref="B37:K37">SUM(B8:B36)</f>
        <v>2770</v>
      </c>
      <c r="C37" s="159">
        <f t="shared" si="6"/>
        <v>109</v>
      </c>
      <c r="D37" s="160">
        <v>2879</v>
      </c>
      <c r="E37" s="160">
        <v>113</v>
      </c>
      <c r="F37" s="119">
        <f t="shared" si="6"/>
        <v>-109</v>
      </c>
      <c r="G37" s="119">
        <f t="shared" si="6"/>
        <v>-4</v>
      </c>
      <c r="H37" s="161">
        <f t="shared" si="6"/>
        <v>2518</v>
      </c>
      <c r="I37" s="161">
        <f t="shared" si="6"/>
        <v>111</v>
      </c>
      <c r="J37" s="162">
        <f t="shared" si="6"/>
        <v>2878</v>
      </c>
      <c r="K37" s="162">
        <f t="shared" si="6"/>
        <v>124</v>
      </c>
      <c r="L37" s="162"/>
      <c r="M37" s="161">
        <f aca="true" t="shared" si="7" ref="M37:X37">SUM(M8:M36)</f>
        <v>2739</v>
      </c>
      <c r="N37" s="161">
        <f t="shared" si="7"/>
        <v>115</v>
      </c>
      <c r="O37" s="161">
        <f t="shared" si="7"/>
        <v>2581</v>
      </c>
      <c r="P37" s="161">
        <f t="shared" si="7"/>
        <v>115</v>
      </c>
      <c r="Q37" s="161">
        <f t="shared" si="7"/>
        <v>3100</v>
      </c>
      <c r="R37" s="161">
        <f t="shared" si="7"/>
        <v>145</v>
      </c>
      <c r="S37" s="161">
        <f t="shared" si="7"/>
        <v>8420</v>
      </c>
      <c r="T37" s="161">
        <f t="shared" si="7"/>
        <v>375</v>
      </c>
      <c r="U37" s="160">
        <f t="shared" si="7"/>
        <v>8945</v>
      </c>
      <c r="V37" s="160">
        <f t="shared" si="7"/>
        <v>397</v>
      </c>
      <c r="W37" s="119">
        <f t="shared" si="7"/>
        <v>-525</v>
      </c>
      <c r="X37" s="119">
        <f t="shared" si="7"/>
        <v>-22</v>
      </c>
    </row>
  </sheetData>
  <mergeCells count="15">
    <mergeCell ref="B5:I5"/>
    <mergeCell ref="M5:X5"/>
    <mergeCell ref="J6:K6"/>
    <mergeCell ref="S6:T6"/>
    <mergeCell ref="U6:V6"/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9"/>
  <sheetViews>
    <sheetView showGridLines="0" zoomScale="115" zoomScaleNormal="115" workbookViewId="0" topLeftCell="A7">
      <selection activeCell="B37" sqref="B37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57421875" style="0" hidden="1" customWidth="1"/>
    <col min="11" max="11" width="5.28125" style="0" hidden="1" customWidth="1"/>
    <col min="12" max="12" width="2.7109375" style="78" customWidth="1"/>
    <col min="13" max="22" width="5.28125" style="0" customWidth="1"/>
    <col min="23" max="24" width="5.28125" style="183" customWidth="1"/>
  </cols>
  <sheetData>
    <row r="1" spans="1:24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4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1"/>
      <c r="X2" s="181"/>
    </row>
    <row r="3" spans="1:24" ht="15">
      <c r="A3" s="3" t="s">
        <v>33</v>
      </c>
      <c r="B3" s="1"/>
      <c r="C3" s="2"/>
      <c r="D3" s="2"/>
      <c r="E3" s="2"/>
      <c r="F3" s="182"/>
      <c r="G3" s="182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1"/>
      <c r="X3" s="181"/>
    </row>
    <row r="4" spans="1:24" ht="15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1"/>
      <c r="X4" s="181"/>
    </row>
    <row r="5" spans="2:24" ht="12.75">
      <c r="B5" s="385" t="s">
        <v>141</v>
      </c>
      <c r="C5" s="385"/>
      <c r="D5" s="385"/>
      <c r="E5" s="385"/>
      <c r="F5" s="385"/>
      <c r="G5" s="385"/>
      <c r="H5" s="385"/>
      <c r="I5" s="385"/>
      <c r="J5" s="72"/>
      <c r="K5" s="72"/>
      <c r="L5" s="76"/>
      <c r="M5" s="385" t="s">
        <v>181</v>
      </c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</row>
    <row r="6" spans="1:24" ht="12.75">
      <c r="A6" s="418" t="s">
        <v>1</v>
      </c>
      <c r="B6" s="406" t="s">
        <v>2</v>
      </c>
      <c r="C6" s="406"/>
      <c r="D6" s="401" t="s">
        <v>415</v>
      </c>
      <c r="E6" s="401"/>
      <c r="F6" s="405" t="s">
        <v>3</v>
      </c>
      <c r="G6" s="405"/>
      <c r="H6" s="403" t="s">
        <v>29</v>
      </c>
      <c r="I6" s="403"/>
      <c r="J6" s="374" t="s">
        <v>185</v>
      </c>
      <c r="K6" s="413"/>
      <c r="L6" s="56"/>
      <c r="M6" s="403" t="s">
        <v>30</v>
      </c>
      <c r="N6" s="403"/>
      <c r="O6" s="403" t="s">
        <v>31</v>
      </c>
      <c r="P6" s="403"/>
      <c r="Q6" s="403" t="s">
        <v>32</v>
      </c>
      <c r="R6" s="403"/>
      <c r="S6" s="414" t="s">
        <v>414</v>
      </c>
      <c r="T6" s="415"/>
      <c r="U6" s="416" t="s">
        <v>417</v>
      </c>
      <c r="V6" s="417"/>
      <c r="W6" s="402" t="s">
        <v>3</v>
      </c>
      <c r="X6" s="402"/>
    </row>
    <row r="7" spans="1:24" ht="14.25" customHeight="1">
      <c r="A7" s="41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9" t="s">
        <v>6</v>
      </c>
      <c r="X7" s="139" t="s">
        <v>5</v>
      </c>
    </row>
    <row r="8" spans="1:24" ht="12.75">
      <c r="A8" s="54" t="s">
        <v>177</v>
      </c>
      <c r="B8" s="50">
        <v>79</v>
      </c>
      <c r="C8" s="50">
        <v>3</v>
      </c>
      <c r="D8" s="49">
        <v>75</v>
      </c>
      <c r="E8" s="49">
        <v>3</v>
      </c>
      <c r="F8" s="119">
        <f>B8-D8</f>
        <v>4</v>
      </c>
      <c r="G8" s="119">
        <f>C8-E8</f>
        <v>0</v>
      </c>
      <c r="H8" s="50">
        <v>73</v>
      </c>
      <c r="I8" s="50">
        <v>3</v>
      </c>
      <c r="J8" s="60">
        <v>61</v>
      </c>
      <c r="K8" s="60">
        <v>3</v>
      </c>
      <c r="L8" s="77"/>
      <c r="M8" s="50">
        <v>56</v>
      </c>
      <c r="N8" s="50">
        <v>2</v>
      </c>
      <c r="O8" s="50">
        <v>51</v>
      </c>
      <c r="P8" s="50">
        <v>2</v>
      </c>
      <c r="Q8" s="50">
        <v>48</v>
      </c>
      <c r="R8" s="50">
        <v>2</v>
      </c>
      <c r="S8" s="48">
        <f>M8+O8+Q8</f>
        <v>155</v>
      </c>
      <c r="T8" s="48">
        <f>N8+P8+R8</f>
        <v>6</v>
      </c>
      <c r="U8" s="49">
        <v>159</v>
      </c>
      <c r="V8" s="49">
        <v>6</v>
      </c>
      <c r="W8" s="119">
        <f>S8-U8</f>
        <v>-4</v>
      </c>
      <c r="X8" s="119">
        <f>T8-V8</f>
        <v>0</v>
      </c>
    </row>
    <row r="9" spans="1:24" ht="12.75">
      <c r="A9" s="54" t="s">
        <v>24</v>
      </c>
      <c r="B9" s="50">
        <v>75</v>
      </c>
      <c r="C9" s="50">
        <v>3</v>
      </c>
      <c r="D9" s="49">
        <v>72</v>
      </c>
      <c r="E9" s="49">
        <v>3</v>
      </c>
      <c r="F9" s="119">
        <f>B9-D9</f>
        <v>3</v>
      </c>
      <c r="G9" s="119">
        <f>C9-E9</f>
        <v>0</v>
      </c>
      <c r="H9" s="50">
        <v>54</v>
      </c>
      <c r="I9" s="50">
        <v>2</v>
      </c>
      <c r="J9" s="60">
        <v>84</v>
      </c>
      <c r="K9" s="60">
        <v>4</v>
      </c>
      <c r="L9" s="77"/>
      <c r="M9" s="50">
        <v>77</v>
      </c>
      <c r="N9" s="50">
        <v>3</v>
      </c>
      <c r="O9" s="50">
        <v>55</v>
      </c>
      <c r="P9" s="50">
        <v>3</v>
      </c>
      <c r="Q9" s="50">
        <v>20</v>
      </c>
      <c r="R9" s="50">
        <v>1</v>
      </c>
      <c r="S9" s="48">
        <f aca="true" t="shared" si="0" ref="S9:S36">M9+O9+Q9</f>
        <v>152</v>
      </c>
      <c r="T9" s="48">
        <f aca="true" t="shared" si="1" ref="T9:T36">N9+P9+R9</f>
        <v>7</v>
      </c>
      <c r="U9" s="49">
        <v>103</v>
      </c>
      <c r="V9" s="49">
        <v>5</v>
      </c>
      <c r="W9" s="119">
        <f>S9-U9</f>
        <v>49</v>
      </c>
      <c r="X9" s="119">
        <f>T9-V9</f>
        <v>2</v>
      </c>
    </row>
    <row r="10" spans="1:24" ht="12.75">
      <c r="A10" s="54" t="s">
        <v>22</v>
      </c>
      <c r="B10" s="48">
        <v>128</v>
      </c>
      <c r="C10" s="48">
        <v>5</v>
      </c>
      <c r="D10" s="49">
        <v>134</v>
      </c>
      <c r="E10" s="49">
        <v>5</v>
      </c>
      <c r="F10" s="119">
        <f aca="true" t="shared" si="2" ref="F10:F36">B10-D10</f>
        <v>-6</v>
      </c>
      <c r="G10" s="119">
        <f aca="true" t="shared" si="3" ref="G10:G36">C10-E10</f>
        <v>0</v>
      </c>
      <c r="H10" s="50">
        <v>99</v>
      </c>
      <c r="I10" s="50">
        <v>4</v>
      </c>
      <c r="J10" s="60">
        <v>109</v>
      </c>
      <c r="K10" s="60">
        <v>5</v>
      </c>
      <c r="L10" s="77"/>
      <c r="M10" s="50">
        <v>98</v>
      </c>
      <c r="N10" s="50">
        <v>4</v>
      </c>
      <c r="O10" s="48">
        <v>82</v>
      </c>
      <c r="P10" s="48">
        <v>3</v>
      </c>
      <c r="Q10" s="48"/>
      <c r="R10" s="48"/>
      <c r="S10" s="48">
        <f t="shared" si="0"/>
        <v>180</v>
      </c>
      <c r="T10" s="48">
        <f t="shared" si="1"/>
        <v>7</v>
      </c>
      <c r="U10" s="49">
        <v>86</v>
      </c>
      <c r="V10" s="49">
        <v>4</v>
      </c>
      <c r="W10" s="119">
        <f aca="true" t="shared" si="4" ref="W10:W34">S10-U10</f>
        <v>94</v>
      </c>
      <c r="X10" s="119">
        <f aca="true" t="shared" si="5" ref="X10:X34">T10-V10</f>
        <v>3</v>
      </c>
    </row>
    <row r="11" spans="1:24" ht="12.75">
      <c r="A11" s="54" t="s">
        <v>25</v>
      </c>
      <c r="B11" s="50">
        <v>58</v>
      </c>
      <c r="C11" s="50">
        <v>2</v>
      </c>
      <c r="D11" s="49">
        <v>58</v>
      </c>
      <c r="E11" s="49">
        <v>2</v>
      </c>
      <c r="F11" s="119">
        <f t="shared" si="2"/>
        <v>0</v>
      </c>
      <c r="G11" s="119">
        <f t="shared" si="3"/>
        <v>0</v>
      </c>
      <c r="H11" s="50">
        <v>58</v>
      </c>
      <c r="I11" s="50">
        <v>2</v>
      </c>
      <c r="J11" s="60">
        <v>49</v>
      </c>
      <c r="K11" s="60">
        <v>2</v>
      </c>
      <c r="L11" s="77"/>
      <c r="M11" s="50">
        <v>47</v>
      </c>
      <c r="N11" s="50">
        <v>2</v>
      </c>
      <c r="O11" s="48">
        <v>42</v>
      </c>
      <c r="P11" s="48">
        <v>2</v>
      </c>
      <c r="Q11" s="48"/>
      <c r="R11" s="48"/>
      <c r="S11" s="48">
        <f t="shared" si="0"/>
        <v>89</v>
      </c>
      <c r="T11" s="48">
        <f t="shared" si="1"/>
        <v>4</v>
      </c>
      <c r="U11" s="49">
        <v>47</v>
      </c>
      <c r="V11" s="49">
        <v>2</v>
      </c>
      <c r="W11" s="119">
        <f t="shared" si="4"/>
        <v>42</v>
      </c>
      <c r="X11" s="119">
        <f t="shared" si="5"/>
        <v>2</v>
      </c>
    </row>
    <row r="12" spans="1:24" ht="12.75">
      <c r="A12" s="54" t="s">
        <v>386</v>
      </c>
      <c r="B12" s="50"/>
      <c r="C12" s="50"/>
      <c r="D12" s="49">
        <v>18</v>
      </c>
      <c r="E12" s="49">
        <v>1</v>
      </c>
      <c r="F12" s="119">
        <f t="shared" si="2"/>
        <v>-18</v>
      </c>
      <c r="G12" s="119">
        <f t="shared" si="3"/>
        <v>-1</v>
      </c>
      <c r="H12" s="50">
        <v>21</v>
      </c>
      <c r="I12" s="50">
        <v>1</v>
      </c>
      <c r="J12" s="60"/>
      <c r="K12" s="60"/>
      <c r="L12" s="77"/>
      <c r="M12" s="50"/>
      <c r="N12" s="50"/>
      <c r="O12" s="48">
        <v>16</v>
      </c>
      <c r="P12" s="48">
        <v>1</v>
      </c>
      <c r="Q12" s="48">
        <v>28</v>
      </c>
      <c r="R12" s="48">
        <v>1</v>
      </c>
      <c r="S12" s="48">
        <f t="shared" si="0"/>
        <v>44</v>
      </c>
      <c r="T12" s="48">
        <f t="shared" si="1"/>
        <v>2</v>
      </c>
      <c r="U12" s="49">
        <v>82</v>
      </c>
      <c r="V12" s="49">
        <v>4</v>
      </c>
      <c r="W12" s="119">
        <f t="shared" si="4"/>
        <v>-38</v>
      </c>
      <c r="X12" s="119">
        <f t="shared" si="5"/>
        <v>-2</v>
      </c>
    </row>
    <row r="13" spans="1:24" ht="12.75">
      <c r="A13" s="54" t="s">
        <v>320</v>
      </c>
      <c r="B13" s="48">
        <v>19</v>
      </c>
      <c r="C13" s="48">
        <v>1</v>
      </c>
      <c r="D13" s="49">
        <v>34</v>
      </c>
      <c r="E13" s="49">
        <v>2</v>
      </c>
      <c r="F13" s="119">
        <f t="shared" si="2"/>
        <v>-15</v>
      </c>
      <c r="G13" s="119">
        <f t="shared" si="3"/>
        <v>-1</v>
      </c>
      <c r="H13" s="50">
        <v>32</v>
      </c>
      <c r="I13" s="50">
        <v>1</v>
      </c>
      <c r="J13" s="60">
        <v>59</v>
      </c>
      <c r="K13" s="60">
        <v>2</v>
      </c>
      <c r="L13" s="77"/>
      <c r="M13" s="50">
        <v>46</v>
      </c>
      <c r="N13" s="50">
        <v>2</v>
      </c>
      <c r="O13" s="48">
        <v>67</v>
      </c>
      <c r="P13" s="48">
        <v>2</v>
      </c>
      <c r="Q13" s="48">
        <v>52</v>
      </c>
      <c r="R13" s="48">
        <v>2</v>
      </c>
      <c r="S13" s="48">
        <f t="shared" si="0"/>
        <v>165</v>
      </c>
      <c r="T13" s="48">
        <f t="shared" si="1"/>
        <v>6</v>
      </c>
      <c r="U13" s="49">
        <v>163</v>
      </c>
      <c r="V13" s="49">
        <v>6</v>
      </c>
      <c r="W13" s="119">
        <f t="shared" si="4"/>
        <v>2</v>
      </c>
      <c r="X13" s="119">
        <f t="shared" si="5"/>
        <v>0</v>
      </c>
    </row>
    <row r="14" spans="1:24" ht="12.75">
      <c r="A14" s="54" t="s">
        <v>27</v>
      </c>
      <c r="B14" s="48">
        <v>88</v>
      </c>
      <c r="C14" s="48">
        <v>4</v>
      </c>
      <c r="D14" s="49">
        <v>46</v>
      </c>
      <c r="E14" s="49">
        <v>2</v>
      </c>
      <c r="F14" s="119">
        <f t="shared" si="2"/>
        <v>42</v>
      </c>
      <c r="G14" s="119">
        <f t="shared" si="3"/>
        <v>2</v>
      </c>
      <c r="H14" s="50">
        <v>47</v>
      </c>
      <c r="I14" s="50">
        <v>2</v>
      </c>
      <c r="J14" s="60">
        <v>76</v>
      </c>
      <c r="K14" s="60">
        <v>3</v>
      </c>
      <c r="L14" s="77"/>
      <c r="M14" s="50">
        <v>71</v>
      </c>
      <c r="N14" s="50">
        <v>3</v>
      </c>
      <c r="O14" s="48">
        <v>39</v>
      </c>
      <c r="P14" s="48">
        <v>2</v>
      </c>
      <c r="Q14" s="48"/>
      <c r="R14" s="48"/>
      <c r="S14" s="48">
        <f t="shared" si="0"/>
        <v>110</v>
      </c>
      <c r="T14" s="48">
        <f t="shared" si="1"/>
        <v>5</v>
      </c>
      <c r="U14" s="49">
        <v>47</v>
      </c>
      <c r="V14" s="49">
        <v>2</v>
      </c>
      <c r="W14" s="119">
        <f t="shared" si="4"/>
        <v>63</v>
      </c>
      <c r="X14" s="119">
        <f t="shared" si="5"/>
        <v>3</v>
      </c>
    </row>
    <row r="15" spans="1:24" ht="12.75">
      <c r="A15" s="54" t="s">
        <v>323</v>
      </c>
      <c r="B15" s="48">
        <v>41</v>
      </c>
      <c r="C15" s="48">
        <v>2</v>
      </c>
      <c r="D15" s="49">
        <v>50</v>
      </c>
      <c r="E15" s="49">
        <v>2</v>
      </c>
      <c r="F15" s="119">
        <f t="shared" si="2"/>
        <v>-9</v>
      </c>
      <c r="G15" s="119">
        <f t="shared" si="3"/>
        <v>0</v>
      </c>
      <c r="H15" s="50">
        <v>50</v>
      </c>
      <c r="I15" s="50">
        <v>2</v>
      </c>
      <c r="J15" s="60">
        <v>32</v>
      </c>
      <c r="K15" s="60">
        <v>1</v>
      </c>
      <c r="L15" s="77"/>
      <c r="M15" s="50">
        <v>24</v>
      </c>
      <c r="N15" s="50">
        <v>1</v>
      </c>
      <c r="O15" s="48">
        <v>53</v>
      </c>
      <c r="P15" s="48">
        <v>2</v>
      </c>
      <c r="Q15" s="48">
        <v>33</v>
      </c>
      <c r="R15" s="48">
        <v>2</v>
      </c>
      <c r="S15" s="48">
        <f t="shared" si="0"/>
        <v>110</v>
      </c>
      <c r="T15" s="48">
        <f t="shared" si="1"/>
        <v>5</v>
      </c>
      <c r="U15" s="49">
        <v>137</v>
      </c>
      <c r="V15" s="49">
        <v>6</v>
      </c>
      <c r="W15" s="119">
        <f>S15-U15</f>
        <v>-27</v>
      </c>
      <c r="X15" s="119">
        <f>T15-V15</f>
        <v>-1</v>
      </c>
    </row>
    <row r="16" spans="1:24" ht="12.75">
      <c r="A16" s="54" t="s">
        <v>394</v>
      </c>
      <c r="B16" s="48">
        <v>57</v>
      </c>
      <c r="C16" s="48">
        <v>2</v>
      </c>
      <c r="D16" s="49">
        <v>70</v>
      </c>
      <c r="E16" s="49">
        <v>3</v>
      </c>
      <c r="F16" s="119">
        <f t="shared" si="2"/>
        <v>-13</v>
      </c>
      <c r="G16" s="119">
        <f t="shared" si="3"/>
        <v>-1</v>
      </c>
      <c r="H16" s="50">
        <v>49</v>
      </c>
      <c r="I16" s="50">
        <v>2</v>
      </c>
      <c r="J16" s="60">
        <v>42</v>
      </c>
      <c r="K16" s="60">
        <v>2</v>
      </c>
      <c r="L16" s="77"/>
      <c r="M16" s="50">
        <v>31</v>
      </c>
      <c r="N16" s="50">
        <v>1</v>
      </c>
      <c r="O16" s="48">
        <v>35</v>
      </c>
      <c r="P16" s="48">
        <v>2</v>
      </c>
      <c r="Q16" s="48"/>
      <c r="R16" s="48"/>
      <c r="S16" s="48">
        <f t="shared" si="0"/>
        <v>66</v>
      </c>
      <c r="T16" s="48">
        <f t="shared" si="1"/>
        <v>3</v>
      </c>
      <c r="U16" s="49">
        <v>40</v>
      </c>
      <c r="V16" s="49">
        <v>2</v>
      </c>
      <c r="W16" s="119">
        <f t="shared" si="4"/>
        <v>26</v>
      </c>
      <c r="X16" s="119">
        <f t="shared" si="5"/>
        <v>1</v>
      </c>
    </row>
    <row r="17" spans="1:24" ht="12.75">
      <c r="A17" s="54" t="s">
        <v>28</v>
      </c>
      <c r="B17" s="48">
        <v>54</v>
      </c>
      <c r="C17" s="48">
        <v>2</v>
      </c>
      <c r="D17" s="49">
        <v>55</v>
      </c>
      <c r="E17" s="49">
        <v>2</v>
      </c>
      <c r="F17" s="119">
        <f t="shared" si="2"/>
        <v>-1</v>
      </c>
      <c r="G17" s="119">
        <f t="shared" si="3"/>
        <v>0</v>
      </c>
      <c r="H17" s="50">
        <v>56</v>
      </c>
      <c r="I17" s="50">
        <v>2</v>
      </c>
      <c r="J17" s="60">
        <v>55</v>
      </c>
      <c r="K17" s="60">
        <v>2</v>
      </c>
      <c r="L17" s="77"/>
      <c r="M17" s="50">
        <v>55</v>
      </c>
      <c r="N17" s="50">
        <v>2</v>
      </c>
      <c r="O17" s="48">
        <v>62</v>
      </c>
      <c r="P17" s="48">
        <v>3</v>
      </c>
      <c r="Q17" s="48">
        <v>73</v>
      </c>
      <c r="R17" s="48">
        <v>3</v>
      </c>
      <c r="S17" s="48">
        <f t="shared" si="0"/>
        <v>190</v>
      </c>
      <c r="T17" s="48">
        <f t="shared" si="1"/>
        <v>8</v>
      </c>
      <c r="U17" s="49">
        <v>201</v>
      </c>
      <c r="V17" s="49">
        <v>8</v>
      </c>
      <c r="W17" s="119">
        <f t="shared" si="4"/>
        <v>-11</v>
      </c>
      <c r="X17" s="119">
        <f t="shared" si="5"/>
        <v>0</v>
      </c>
    </row>
    <row r="18" spans="1:24" ht="12.75">
      <c r="A18" s="54" t="s">
        <v>344</v>
      </c>
      <c r="B18" s="48">
        <v>118</v>
      </c>
      <c r="C18" s="48">
        <v>4</v>
      </c>
      <c r="D18" s="49">
        <v>139</v>
      </c>
      <c r="E18" s="49">
        <v>5</v>
      </c>
      <c r="F18" s="119">
        <f>B18-D18</f>
        <v>-21</v>
      </c>
      <c r="G18" s="119">
        <f>C18-E18</f>
        <v>-1</v>
      </c>
      <c r="H18" s="50">
        <v>106</v>
      </c>
      <c r="I18" s="50">
        <v>4</v>
      </c>
      <c r="J18" s="60">
        <v>94</v>
      </c>
      <c r="K18" s="60">
        <v>4</v>
      </c>
      <c r="L18" s="77"/>
      <c r="M18" s="50">
        <v>84</v>
      </c>
      <c r="N18" s="50">
        <v>3</v>
      </c>
      <c r="O18" s="48">
        <v>47</v>
      </c>
      <c r="P18" s="48">
        <v>2</v>
      </c>
      <c r="Q18" s="48"/>
      <c r="R18" s="48"/>
      <c r="S18" s="48">
        <f t="shared" si="0"/>
        <v>131</v>
      </c>
      <c r="T18" s="48">
        <f t="shared" si="1"/>
        <v>5</v>
      </c>
      <c r="U18" s="49">
        <v>47</v>
      </c>
      <c r="V18" s="49">
        <v>2</v>
      </c>
      <c r="W18" s="119">
        <f>S18-U18</f>
        <v>84</v>
      </c>
      <c r="X18" s="119">
        <f>T18-V18</f>
        <v>3</v>
      </c>
    </row>
    <row r="19" spans="1:24" ht="12.75">
      <c r="A19" s="61" t="s">
        <v>20</v>
      </c>
      <c r="B19" s="48">
        <v>83</v>
      </c>
      <c r="C19" s="48">
        <v>3</v>
      </c>
      <c r="D19" s="49">
        <v>63</v>
      </c>
      <c r="E19" s="49">
        <v>3</v>
      </c>
      <c r="F19" s="119">
        <f t="shared" si="2"/>
        <v>20</v>
      </c>
      <c r="G19" s="119">
        <f t="shared" si="3"/>
        <v>0</v>
      </c>
      <c r="H19" s="50">
        <v>67</v>
      </c>
      <c r="I19" s="50">
        <v>3</v>
      </c>
      <c r="J19" s="60">
        <v>48</v>
      </c>
      <c r="K19" s="60">
        <v>2</v>
      </c>
      <c r="L19" s="77"/>
      <c r="M19" s="50">
        <v>42</v>
      </c>
      <c r="N19" s="50">
        <v>2</v>
      </c>
      <c r="O19" s="48">
        <v>18</v>
      </c>
      <c r="P19" s="48">
        <v>1</v>
      </c>
      <c r="Q19" s="48"/>
      <c r="R19" s="48"/>
      <c r="S19" s="48">
        <f t="shared" si="0"/>
        <v>60</v>
      </c>
      <c r="T19" s="48">
        <f t="shared" si="1"/>
        <v>3</v>
      </c>
      <c r="U19" s="49">
        <v>27</v>
      </c>
      <c r="V19" s="49">
        <v>1</v>
      </c>
      <c r="W19" s="119">
        <f t="shared" si="4"/>
        <v>33</v>
      </c>
      <c r="X19" s="119">
        <f t="shared" si="5"/>
        <v>2</v>
      </c>
    </row>
    <row r="20" spans="1:24" ht="12.75">
      <c r="A20" s="61" t="s">
        <v>16</v>
      </c>
      <c r="B20" s="48">
        <v>27</v>
      </c>
      <c r="C20" s="48">
        <v>1</v>
      </c>
      <c r="D20" s="49">
        <v>65</v>
      </c>
      <c r="E20" s="49">
        <v>3</v>
      </c>
      <c r="F20" s="119">
        <f t="shared" si="2"/>
        <v>-38</v>
      </c>
      <c r="G20" s="119">
        <f t="shared" si="3"/>
        <v>-2</v>
      </c>
      <c r="H20" s="50">
        <v>65</v>
      </c>
      <c r="I20" s="50">
        <v>3</v>
      </c>
      <c r="J20" s="60">
        <v>73</v>
      </c>
      <c r="K20" s="60">
        <v>3</v>
      </c>
      <c r="L20" s="77"/>
      <c r="M20" s="50">
        <v>72</v>
      </c>
      <c r="N20" s="50">
        <v>3</v>
      </c>
      <c r="O20" s="48">
        <v>45</v>
      </c>
      <c r="P20" s="48">
        <v>2</v>
      </c>
      <c r="Q20" s="48">
        <v>38</v>
      </c>
      <c r="R20" s="48">
        <v>2</v>
      </c>
      <c r="S20" s="48">
        <f t="shared" si="0"/>
        <v>155</v>
      </c>
      <c r="T20" s="48">
        <f t="shared" si="1"/>
        <v>7</v>
      </c>
      <c r="U20" s="49">
        <v>120</v>
      </c>
      <c r="V20" s="49">
        <v>6</v>
      </c>
      <c r="W20" s="119">
        <f t="shared" si="4"/>
        <v>35</v>
      </c>
      <c r="X20" s="119">
        <f t="shared" si="5"/>
        <v>1</v>
      </c>
    </row>
    <row r="21" spans="1:24" ht="12.75">
      <c r="A21" s="11" t="s">
        <v>354</v>
      </c>
      <c r="B21" s="48">
        <v>59</v>
      </c>
      <c r="C21" s="48">
        <v>2</v>
      </c>
      <c r="D21" s="49">
        <v>42</v>
      </c>
      <c r="E21" s="49">
        <v>2</v>
      </c>
      <c r="F21" s="119">
        <f t="shared" si="2"/>
        <v>17</v>
      </c>
      <c r="G21" s="119">
        <f t="shared" si="3"/>
        <v>0</v>
      </c>
      <c r="H21" s="50">
        <v>35</v>
      </c>
      <c r="I21" s="50">
        <v>2</v>
      </c>
      <c r="J21" s="60">
        <v>43</v>
      </c>
      <c r="K21" s="60">
        <v>2</v>
      </c>
      <c r="L21" s="77"/>
      <c r="M21" s="50">
        <v>40</v>
      </c>
      <c r="N21" s="50">
        <v>2</v>
      </c>
      <c r="O21" s="48"/>
      <c r="P21" s="48"/>
      <c r="Q21" s="48"/>
      <c r="R21" s="48"/>
      <c r="S21" s="48">
        <f t="shared" si="0"/>
        <v>40</v>
      </c>
      <c r="T21" s="48">
        <f t="shared" si="1"/>
        <v>2</v>
      </c>
      <c r="U21" s="49">
        <v>26</v>
      </c>
      <c r="V21" s="49">
        <v>1</v>
      </c>
      <c r="W21" s="119">
        <f t="shared" si="4"/>
        <v>14</v>
      </c>
      <c r="X21" s="119">
        <f t="shared" si="5"/>
        <v>1</v>
      </c>
    </row>
    <row r="22" spans="1:24" ht="12.75">
      <c r="A22" s="61" t="s">
        <v>13</v>
      </c>
      <c r="B22" s="48">
        <v>30</v>
      </c>
      <c r="C22" s="48">
        <v>1</v>
      </c>
      <c r="D22" s="49">
        <v>25</v>
      </c>
      <c r="E22" s="49">
        <v>1</v>
      </c>
      <c r="F22" s="119">
        <f>B22-D22</f>
        <v>5</v>
      </c>
      <c r="G22" s="119">
        <f>C22-E22</f>
        <v>0</v>
      </c>
      <c r="H22" s="50">
        <v>29</v>
      </c>
      <c r="I22" s="50">
        <v>1</v>
      </c>
      <c r="J22" s="60"/>
      <c r="K22" s="60"/>
      <c r="L22" s="77"/>
      <c r="M22" s="50"/>
      <c r="N22" s="50"/>
      <c r="O22" s="48"/>
      <c r="P22" s="48"/>
      <c r="Q22" s="48"/>
      <c r="R22" s="48"/>
      <c r="S22" s="48">
        <f>M22+O22+Q22</f>
        <v>0</v>
      </c>
      <c r="T22" s="48">
        <f>N22+P22+R22</f>
        <v>0</v>
      </c>
      <c r="U22" s="49">
        <v>0</v>
      </c>
      <c r="V22" s="49">
        <v>0</v>
      </c>
      <c r="W22" s="119">
        <f>S22-U22</f>
        <v>0</v>
      </c>
      <c r="X22" s="119">
        <f>T22-V22</f>
        <v>0</v>
      </c>
    </row>
    <row r="23" spans="1:24" ht="12.75">
      <c r="A23" s="61" t="s">
        <v>17</v>
      </c>
      <c r="B23" s="48">
        <v>104</v>
      </c>
      <c r="C23" s="48">
        <v>4</v>
      </c>
      <c r="D23" s="49">
        <v>72</v>
      </c>
      <c r="E23" s="49">
        <v>3</v>
      </c>
      <c r="F23" s="119">
        <f t="shared" si="2"/>
        <v>32</v>
      </c>
      <c r="G23" s="119">
        <f t="shared" si="3"/>
        <v>1</v>
      </c>
      <c r="H23" s="50">
        <v>70</v>
      </c>
      <c r="I23" s="50">
        <v>3</v>
      </c>
      <c r="J23" s="60">
        <v>79</v>
      </c>
      <c r="K23" s="60">
        <v>3</v>
      </c>
      <c r="L23" s="77"/>
      <c r="M23" s="50">
        <v>70</v>
      </c>
      <c r="N23" s="50">
        <v>3</v>
      </c>
      <c r="O23" s="48">
        <v>72</v>
      </c>
      <c r="P23" s="48">
        <v>3</v>
      </c>
      <c r="Q23" s="48"/>
      <c r="R23" s="48"/>
      <c r="S23" s="48">
        <f t="shared" si="0"/>
        <v>142</v>
      </c>
      <c r="T23" s="48">
        <f t="shared" si="1"/>
        <v>6</v>
      </c>
      <c r="U23" s="49">
        <v>80</v>
      </c>
      <c r="V23" s="49">
        <v>3</v>
      </c>
      <c r="W23" s="119">
        <f t="shared" si="4"/>
        <v>62</v>
      </c>
      <c r="X23" s="119">
        <f t="shared" si="5"/>
        <v>3</v>
      </c>
    </row>
    <row r="24" spans="1:24" ht="12.75">
      <c r="A24" s="10" t="s">
        <v>112</v>
      </c>
      <c r="B24" s="48">
        <v>22</v>
      </c>
      <c r="C24" s="48">
        <v>1</v>
      </c>
      <c r="D24" s="49">
        <v>37</v>
      </c>
      <c r="E24" s="49">
        <v>2</v>
      </c>
      <c r="F24" s="119">
        <f>B24-D24</f>
        <v>-15</v>
      </c>
      <c r="G24" s="119">
        <f>C24-E24</f>
        <v>-1</v>
      </c>
      <c r="H24" s="50">
        <v>23</v>
      </c>
      <c r="I24" s="50">
        <v>1</v>
      </c>
      <c r="J24" s="60"/>
      <c r="K24" s="60"/>
      <c r="L24" s="77"/>
      <c r="M24" s="50"/>
      <c r="N24" s="50"/>
      <c r="O24" s="48"/>
      <c r="P24" s="48"/>
      <c r="Q24" s="48"/>
      <c r="R24" s="48"/>
      <c r="S24" s="48">
        <f>M24+O24+Q24</f>
        <v>0</v>
      </c>
      <c r="T24" s="48">
        <f>N24+P24+R24</f>
        <v>0</v>
      </c>
      <c r="U24" s="49"/>
      <c r="V24" s="49"/>
      <c r="W24" s="119">
        <f>S24-U24</f>
        <v>0</v>
      </c>
      <c r="X24" s="119">
        <f>T24-V24</f>
        <v>0</v>
      </c>
    </row>
    <row r="25" spans="1:24" ht="12.75">
      <c r="A25" s="61" t="s">
        <v>360</v>
      </c>
      <c r="B25" s="48">
        <v>17</v>
      </c>
      <c r="C25" s="48">
        <v>1</v>
      </c>
      <c r="D25" s="49">
        <v>0</v>
      </c>
      <c r="E25" s="49">
        <v>0</v>
      </c>
      <c r="F25" s="119">
        <f t="shared" si="2"/>
        <v>17</v>
      </c>
      <c r="G25" s="119">
        <f t="shared" si="3"/>
        <v>1</v>
      </c>
      <c r="H25" s="50"/>
      <c r="I25" s="50"/>
      <c r="J25" s="60"/>
      <c r="K25" s="60"/>
      <c r="L25" s="77"/>
      <c r="M25" s="50"/>
      <c r="N25" s="50"/>
      <c r="O25" s="48">
        <v>20</v>
      </c>
      <c r="P25" s="48">
        <v>1</v>
      </c>
      <c r="Q25" s="48">
        <v>21</v>
      </c>
      <c r="R25" s="48">
        <v>1</v>
      </c>
      <c r="S25" s="48">
        <f t="shared" si="0"/>
        <v>41</v>
      </c>
      <c r="T25" s="48">
        <f t="shared" si="1"/>
        <v>2</v>
      </c>
      <c r="U25" s="49">
        <v>63</v>
      </c>
      <c r="V25" s="49">
        <v>3</v>
      </c>
      <c r="W25" s="119">
        <f t="shared" si="4"/>
        <v>-22</v>
      </c>
      <c r="X25" s="119">
        <f t="shared" si="5"/>
        <v>-1</v>
      </c>
    </row>
    <row r="26" spans="1:24" ht="12.75">
      <c r="A26" s="61" t="s">
        <v>14</v>
      </c>
      <c r="B26" s="48">
        <v>73</v>
      </c>
      <c r="C26" s="48">
        <v>3</v>
      </c>
      <c r="D26" s="49">
        <v>87</v>
      </c>
      <c r="E26" s="49">
        <v>3</v>
      </c>
      <c r="F26" s="119">
        <f t="shared" si="2"/>
        <v>-14</v>
      </c>
      <c r="G26" s="119">
        <f t="shared" si="3"/>
        <v>0</v>
      </c>
      <c r="H26" s="50">
        <v>81</v>
      </c>
      <c r="I26" s="50">
        <v>3</v>
      </c>
      <c r="J26" s="60">
        <v>64</v>
      </c>
      <c r="K26" s="60">
        <v>3</v>
      </c>
      <c r="L26" s="77"/>
      <c r="M26" s="50">
        <v>61</v>
      </c>
      <c r="N26" s="50">
        <v>2</v>
      </c>
      <c r="O26" s="48">
        <v>69</v>
      </c>
      <c r="P26" s="48">
        <v>3</v>
      </c>
      <c r="Q26" s="48">
        <v>62</v>
      </c>
      <c r="R26" s="48">
        <v>3</v>
      </c>
      <c r="S26" s="48">
        <f t="shared" si="0"/>
        <v>192</v>
      </c>
      <c r="T26" s="48">
        <f t="shared" si="1"/>
        <v>8</v>
      </c>
      <c r="U26" s="49">
        <v>194</v>
      </c>
      <c r="V26" s="49">
        <v>9</v>
      </c>
      <c r="W26" s="119">
        <f t="shared" si="4"/>
        <v>-2</v>
      </c>
      <c r="X26" s="119">
        <f t="shared" si="5"/>
        <v>-1</v>
      </c>
    </row>
    <row r="27" spans="1:24" ht="12.75">
      <c r="A27" s="61" t="s">
        <v>21</v>
      </c>
      <c r="B27" s="48">
        <v>52</v>
      </c>
      <c r="C27" s="48">
        <v>2</v>
      </c>
      <c r="D27" s="49">
        <v>55</v>
      </c>
      <c r="E27" s="49">
        <v>2</v>
      </c>
      <c r="F27" s="119">
        <f t="shared" si="2"/>
        <v>-3</v>
      </c>
      <c r="G27" s="119">
        <f t="shared" si="3"/>
        <v>0</v>
      </c>
      <c r="H27" s="50">
        <v>50</v>
      </c>
      <c r="I27" s="50">
        <v>2</v>
      </c>
      <c r="J27" s="60">
        <v>48</v>
      </c>
      <c r="K27" s="60">
        <v>2</v>
      </c>
      <c r="L27" s="77"/>
      <c r="M27" s="50">
        <v>42</v>
      </c>
      <c r="N27" s="50">
        <v>2</v>
      </c>
      <c r="O27" s="48">
        <v>29</v>
      </c>
      <c r="P27" s="48">
        <v>1</v>
      </c>
      <c r="Q27" s="48"/>
      <c r="R27" s="48"/>
      <c r="S27" s="48">
        <f t="shared" si="0"/>
        <v>71</v>
      </c>
      <c r="T27" s="48">
        <f t="shared" si="1"/>
        <v>3</v>
      </c>
      <c r="U27" s="49">
        <v>27</v>
      </c>
      <c r="V27" s="49">
        <v>1</v>
      </c>
      <c r="W27" s="119">
        <f t="shared" si="4"/>
        <v>44</v>
      </c>
      <c r="X27" s="119">
        <f t="shared" si="5"/>
        <v>2</v>
      </c>
    </row>
    <row r="28" spans="1:24" ht="12.75">
      <c r="A28" s="61" t="s">
        <v>15</v>
      </c>
      <c r="B28" s="48">
        <v>115</v>
      </c>
      <c r="C28" s="48">
        <v>4</v>
      </c>
      <c r="D28" s="49">
        <v>103</v>
      </c>
      <c r="E28" s="49">
        <v>4</v>
      </c>
      <c r="F28" s="119">
        <f t="shared" si="2"/>
        <v>12</v>
      </c>
      <c r="G28" s="119">
        <f t="shared" si="3"/>
        <v>0</v>
      </c>
      <c r="H28" s="50">
        <v>84</v>
      </c>
      <c r="I28" s="50">
        <v>4</v>
      </c>
      <c r="J28" s="60">
        <v>63</v>
      </c>
      <c r="K28" s="60">
        <v>3</v>
      </c>
      <c r="L28" s="77"/>
      <c r="M28" s="50">
        <v>55</v>
      </c>
      <c r="N28" s="50">
        <v>2</v>
      </c>
      <c r="O28" s="48">
        <v>58</v>
      </c>
      <c r="P28" s="48">
        <v>3</v>
      </c>
      <c r="Q28" s="48"/>
      <c r="R28" s="48"/>
      <c r="S28" s="48">
        <f t="shared" si="0"/>
        <v>113</v>
      </c>
      <c r="T28" s="48">
        <f t="shared" si="1"/>
        <v>5</v>
      </c>
      <c r="U28" s="49">
        <v>63</v>
      </c>
      <c r="V28" s="49">
        <v>3</v>
      </c>
      <c r="W28" s="119">
        <f t="shared" si="4"/>
        <v>50</v>
      </c>
      <c r="X28" s="119">
        <f t="shared" si="5"/>
        <v>2</v>
      </c>
    </row>
    <row r="29" spans="1:24" ht="12.75">
      <c r="A29" s="61" t="s">
        <v>8</v>
      </c>
      <c r="B29" s="48">
        <v>18</v>
      </c>
      <c r="C29" s="48">
        <v>1</v>
      </c>
      <c r="D29" s="49">
        <v>28</v>
      </c>
      <c r="E29" s="49">
        <v>1</v>
      </c>
      <c r="F29" s="119">
        <f t="shared" si="2"/>
        <v>-10</v>
      </c>
      <c r="G29" s="119">
        <f t="shared" si="3"/>
        <v>0</v>
      </c>
      <c r="H29" s="50">
        <v>26</v>
      </c>
      <c r="I29" s="50">
        <v>1</v>
      </c>
      <c r="J29" s="60">
        <v>31</v>
      </c>
      <c r="K29" s="60">
        <v>1</v>
      </c>
      <c r="L29" s="77"/>
      <c r="M29" s="50">
        <v>32</v>
      </c>
      <c r="N29" s="50">
        <v>2</v>
      </c>
      <c r="O29" s="48">
        <v>20</v>
      </c>
      <c r="P29" s="48">
        <v>1</v>
      </c>
      <c r="Q29" s="48">
        <v>15</v>
      </c>
      <c r="R29" s="48">
        <v>1</v>
      </c>
      <c r="S29" s="48">
        <f t="shared" si="0"/>
        <v>67</v>
      </c>
      <c r="T29" s="48">
        <f t="shared" si="1"/>
        <v>4</v>
      </c>
      <c r="U29" s="49">
        <v>49</v>
      </c>
      <c r="V29" s="49">
        <v>3</v>
      </c>
      <c r="W29" s="119">
        <f t="shared" si="4"/>
        <v>18</v>
      </c>
      <c r="X29" s="119">
        <f t="shared" si="5"/>
        <v>1</v>
      </c>
    </row>
    <row r="30" spans="1:24" ht="12.75">
      <c r="A30" s="61" t="s">
        <v>364</v>
      </c>
      <c r="B30" s="48">
        <v>31</v>
      </c>
      <c r="C30" s="48">
        <v>1</v>
      </c>
      <c r="D30" s="49">
        <v>35</v>
      </c>
      <c r="E30" s="49">
        <v>2</v>
      </c>
      <c r="F30" s="119">
        <f t="shared" si="2"/>
        <v>-4</v>
      </c>
      <c r="G30" s="119">
        <f t="shared" si="3"/>
        <v>-1</v>
      </c>
      <c r="H30" s="50">
        <v>39</v>
      </c>
      <c r="I30" s="50">
        <v>2</v>
      </c>
      <c r="J30" s="60">
        <v>31</v>
      </c>
      <c r="K30" s="60">
        <v>1</v>
      </c>
      <c r="L30" s="77"/>
      <c r="M30" s="50">
        <v>39</v>
      </c>
      <c r="N30" s="50">
        <v>2</v>
      </c>
      <c r="O30" s="48">
        <v>33</v>
      </c>
      <c r="P30" s="48">
        <v>2</v>
      </c>
      <c r="Q30" s="48">
        <v>25</v>
      </c>
      <c r="R30" s="48">
        <v>2</v>
      </c>
      <c r="S30" s="48">
        <f t="shared" si="0"/>
        <v>97</v>
      </c>
      <c r="T30" s="48">
        <f t="shared" si="1"/>
        <v>6</v>
      </c>
      <c r="U30" s="49">
        <v>98</v>
      </c>
      <c r="V30" s="49">
        <v>6</v>
      </c>
      <c r="W30" s="119">
        <f t="shared" si="4"/>
        <v>-1</v>
      </c>
      <c r="X30" s="119">
        <f t="shared" si="5"/>
        <v>0</v>
      </c>
    </row>
    <row r="31" spans="1:24" ht="12.75">
      <c r="A31" s="61" t="s">
        <v>18</v>
      </c>
      <c r="B31" s="48">
        <v>73</v>
      </c>
      <c r="C31" s="48">
        <v>3</v>
      </c>
      <c r="D31" s="49">
        <v>90</v>
      </c>
      <c r="E31" s="49">
        <v>3</v>
      </c>
      <c r="F31" s="119">
        <f>B31-D31</f>
        <v>-17</v>
      </c>
      <c r="G31" s="119">
        <f>C31-E31</f>
        <v>0</v>
      </c>
      <c r="H31" s="50">
        <v>76</v>
      </c>
      <c r="I31" s="50">
        <v>3</v>
      </c>
      <c r="J31" s="60">
        <v>71</v>
      </c>
      <c r="K31" s="60">
        <v>3</v>
      </c>
      <c r="L31" s="77"/>
      <c r="M31" s="50">
        <v>67</v>
      </c>
      <c r="N31" s="50">
        <v>3</v>
      </c>
      <c r="O31" s="48">
        <v>64</v>
      </c>
      <c r="P31" s="48">
        <v>3</v>
      </c>
      <c r="Q31" s="48"/>
      <c r="R31" s="48"/>
      <c r="S31" s="48">
        <f t="shared" si="0"/>
        <v>131</v>
      </c>
      <c r="T31" s="48">
        <f t="shared" si="1"/>
        <v>6</v>
      </c>
      <c r="U31" s="49">
        <v>69</v>
      </c>
      <c r="V31" s="49">
        <v>3</v>
      </c>
      <c r="W31" s="119">
        <f>S31-U31</f>
        <v>62</v>
      </c>
      <c r="X31" s="119">
        <f>T31-V31</f>
        <v>3</v>
      </c>
    </row>
    <row r="32" spans="1:24" ht="12.75">
      <c r="A32" s="61" t="s">
        <v>365</v>
      </c>
      <c r="B32" s="48">
        <v>69</v>
      </c>
      <c r="C32" s="48">
        <v>3</v>
      </c>
      <c r="D32" s="49">
        <v>75</v>
      </c>
      <c r="E32" s="49">
        <v>3</v>
      </c>
      <c r="F32" s="119">
        <f>B32-D32</f>
        <v>-6</v>
      </c>
      <c r="G32" s="119">
        <f>C32-E32</f>
        <v>0</v>
      </c>
      <c r="H32" s="50">
        <v>73</v>
      </c>
      <c r="I32" s="50">
        <v>3</v>
      </c>
      <c r="J32" s="60">
        <v>69</v>
      </c>
      <c r="K32" s="60">
        <v>3</v>
      </c>
      <c r="L32" s="77"/>
      <c r="M32" s="50">
        <v>84</v>
      </c>
      <c r="N32" s="50">
        <v>3</v>
      </c>
      <c r="O32" s="48">
        <v>102</v>
      </c>
      <c r="P32" s="48">
        <v>4</v>
      </c>
      <c r="Q32" s="48">
        <v>64</v>
      </c>
      <c r="R32" s="48">
        <v>3</v>
      </c>
      <c r="S32" s="48">
        <f t="shared" si="0"/>
        <v>250</v>
      </c>
      <c r="T32" s="48">
        <f t="shared" si="1"/>
        <v>10</v>
      </c>
      <c r="U32" s="49">
        <v>214</v>
      </c>
      <c r="V32" s="49">
        <v>9</v>
      </c>
      <c r="W32" s="119">
        <f>S32-U32</f>
        <v>36</v>
      </c>
      <c r="X32" s="119">
        <f>T32-V32</f>
        <v>1</v>
      </c>
    </row>
    <row r="33" spans="1:24" ht="12.75">
      <c r="A33" s="61" t="s">
        <v>12</v>
      </c>
      <c r="B33" s="48">
        <v>76</v>
      </c>
      <c r="C33" s="48">
        <v>3</v>
      </c>
      <c r="D33" s="49">
        <v>56</v>
      </c>
      <c r="E33" s="49">
        <v>2</v>
      </c>
      <c r="F33" s="119">
        <f t="shared" si="2"/>
        <v>20</v>
      </c>
      <c r="G33" s="119">
        <f t="shared" si="3"/>
        <v>1</v>
      </c>
      <c r="H33" s="50">
        <v>55</v>
      </c>
      <c r="I33" s="50">
        <v>2</v>
      </c>
      <c r="J33" s="60">
        <v>40</v>
      </c>
      <c r="K33" s="60">
        <v>2</v>
      </c>
      <c r="L33" s="77"/>
      <c r="M33" s="50">
        <v>38</v>
      </c>
      <c r="N33" s="50">
        <v>2</v>
      </c>
      <c r="O33" s="48"/>
      <c r="P33" s="48"/>
      <c r="Q33" s="48"/>
      <c r="R33" s="48"/>
      <c r="S33" s="48">
        <f t="shared" si="0"/>
        <v>38</v>
      </c>
      <c r="T33" s="48">
        <f t="shared" si="1"/>
        <v>2</v>
      </c>
      <c r="U33" s="49">
        <v>31</v>
      </c>
      <c r="V33" s="49">
        <v>2</v>
      </c>
      <c r="W33" s="119">
        <f t="shared" si="4"/>
        <v>7</v>
      </c>
      <c r="X33" s="119">
        <f t="shared" si="5"/>
        <v>0</v>
      </c>
    </row>
    <row r="34" spans="1:24" ht="12.75">
      <c r="A34" s="61" t="s">
        <v>367</v>
      </c>
      <c r="B34" s="48">
        <v>76</v>
      </c>
      <c r="C34" s="48">
        <v>3</v>
      </c>
      <c r="D34" s="49">
        <v>81</v>
      </c>
      <c r="E34" s="49">
        <v>4</v>
      </c>
      <c r="F34" s="119">
        <f t="shared" si="2"/>
        <v>-5</v>
      </c>
      <c r="G34" s="119">
        <f t="shared" si="3"/>
        <v>-1</v>
      </c>
      <c r="H34" s="50">
        <v>77</v>
      </c>
      <c r="I34" s="50">
        <v>4</v>
      </c>
      <c r="J34" s="60">
        <v>52</v>
      </c>
      <c r="K34" s="60">
        <v>2</v>
      </c>
      <c r="L34" s="77"/>
      <c r="M34" s="50">
        <v>47</v>
      </c>
      <c r="N34" s="50">
        <v>2</v>
      </c>
      <c r="O34" s="48">
        <v>59</v>
      </c>
      <c r="P34" s="48">
        <v>3</v>
      </c>
      <c r="Q34" s="48"/>
      <c r="R34" s="48"/>
      <c r="S34" s="48">
        <f t="shared" si="0"/>
        <v>106</v>
      </c>
      <c r="T34" s="48">
        <f t="shared" si="1"/>
        <v>5</v>
      </c>
      <c r="U34" s="49">
        <v>67</v>
      </c>
      <c r="V34" s="49">
        <v>3</v>
      </c>
      <c r="W34" s="119">
        <f t="shared" si="4"/>
        <v>39</v>
      </c>
      <c r="X34" s="119">
        <f t="shared" si="5"/>
        <v>2</v>
      </c>
    </row>
    <row r="35" spans="1:24" ht="12.75">
      <c r="A35" s="61" t="s">
        <v>381</v>
      </c>
      <c r="B35" s="48"/>
      <c r="C35" s="48"/>
      <c r="D35" s="49"/>
      <c r="E35" s="49"/>
      <c r="F35" s="119">
        <f>B35-D35</f>
        <v>0</v>
      </c>
      <c r="G35" s="119">
        <f>C35-E35</f>
        <v>0</v>
      </c>
      <c r="H35" s="50"/>
      <c r="I35" s="50"/>
      <c r="J35" s="60"/>
      <c r="K35" s="60"/>
      <c r="L35" s="77"/>
      <c r="M35" s="50"/>
      <c r="N35" s="50"/>
      <c r="O35" s="48"/>
      <c r="P35" s="48"/>
      <c r="Q35" s="48">
        <v>41</v>
      </c>
      <c r="R35" s="48">
        <v>2</v>
      </c>
      <c r="S35" s="48">
        <f t="shared" si="0"/>
        <v>41</v>
      </c>
      <c r="T35" s="48">
        <f t="shared" si="1"/>
        <v>2</v>
      </c>
      <c r="U35" s="49">
        <v>75</v>
      </c>
      <c r="V35" s="49">
        <v>4</v>
      </c>
      <c r="W35" s="119">
        <f>S35-U35</f>
        <v>-34</v>
      </c>
      <c r="X35" s="119">
        <f>T35-V35</f>
        <v>-2</v>
      </c>
    </row>
    <row r="36" spans="1:24" ht="12.75">
      <c r="A36" s="61" t="s">
        <v>7</v>
      </c>
      <c r="B36" s="48">
        <v>46</v>
      </c>
      <c r="C36" s="48">
        <v>2</v>
      </c>
      <c r="D36" s="49">
        <v>70</v>
      </c>
      <c r="E36" s="49">
        <v>3</v>
      </c>
      <c r="F36" s="119">
        <f t="shared" si="2"/>
        <v>-24</v>
      </c>
      <c r="G36" s="119">
        <f t="shared" si="3"/>
        <v>-1</v>
      </c>
      <c r="H36" s="50">
        <v>64</v>
      </c>
      <c r="I36" s="50">
        <v>3</v>
      </c>
      <c r="J36" s="60">
        <v>58</v>
      </c>
      <c r="K36" s="60">
        <v>3</v>
      </c>
      <c r="L36" s="77"/>
      <c r="M36" s="50">
        <v>56</v>
      </c>
      <c r="N36" s="50">
        <v>3</v>
      </c>
      <c r="O36" s="48">
        <v>53</v>
      </c>
      <c r="P36" s="48">
        <v>2</v>
      </c>
      <c r="Q36" s="48">
        <v>33</v>
      </c>
      <c r="R36" s="48">
        <v>2</v>
      </c>
      <c r="S36" s="48">
        <f t="shared" si="0"/>
        <v>142</v>
      </c>
      <c r="T36" s="48">
        <f t="shared" si="1"/>
        <v>7</v>
      </c>
      <c r="U36" s="49">
        <v>131</v>
      </c>
      <c r="V36" s="49">
        <v>6</v>
      </c>
      <c r="W36" s="119">
        <f>S36-U36</f>
        <v>11</v>
      </c>
      <c r="X36" s="119">
        <f>T36-V36</f>
        <v>1</v>
      </c>
    </row>
    <row r="37" spans="1:24" s="163" customFormat="1" ht="11.25">
      <c r="A37" s="164" t="s">
        <v>4</v>
      </c>
      <c r="B37" s="159">
        <f aca="true" t="shared" si="6" ref="B37:I37">SUM(B8:B36)</f>
        <v>1688</v>
      </c>
      <c r="C37" s="159">
        <f t="shared" si="6"/>
        <v>66</v>
      </c>
      <c r="D37" s="160">
        <f t="shared" si="6"/>
        <v>1735</v>
      </c>
      <c r="E37" s="160">
        <f t="shared" si="6"/>
        <v>71</v>
      </c>
      <c r="F37" s="119">
        <f t="shared" si="6"/>
        <v>-47</v>
      </c>
      <c r="G37" s="119">
        <f t="shared" si="6"/>
        <v>-5</v>
      </c>
      <c r="H37" s="161">
        <f t="shared" si="6"/>
        <v>1559</v>
      </c>
      <c r="I37" s="161">
        <f t="shared" si="6"/>
        <v>65</v>
      </c>
      <c r="J37" s="162">
        <f>SUM(J8:J36)</f>
        <v>1431</v>
      </c>
      <c r="K37" s="162">
        <f>SUM(K8:K36)</f>
        <v>61</v>
      </c>
      <c r="L37" s="162"/>
      <c r="M37" s="161">
        <f aca="true" t="shared" si="7" ref="M37:X37">SUM(M8:M36)</f>
        <v>1334</v>
      </c>
      <c r="N37" s="161">
        <f t="shared" si="7"/>
        <v>56</v>
      </c>
      <c r="O37" s="161">
        <f t="shared" si="7"/>
        <v>1191</v>
      </c>
      <c r="P37" s="161">
        <f t="shared" si="7"/>
        <v>53</v>
      </c>
      <c r="Q37" s="161">
        <f t="shared" si="7"/>
        <v>553</v>
      </c>
      <c r="R37" s="161">
        <f t="shared" si="7"/>
        <v>27</v>
      </c>
      <c r="S37" s="161">
        <f t="shared" si="7"/>
        <v>3078</v>
      </c>
      <c r="T37" s="161">
        <f t="shared" si="7"/>
        <v>136</v>
      </c>
      <c r="U37" s="160">
        <f t="shared" si="7"/>
        <v>2446</v>
      </c>
      <c r="V37" s="160">
        <f t="shared" si="7"/>
        <v>110</v>
      </c>
      <c r="W37" s="119">
        <f t="shared" si="7"/>
        <v>632</v>
      </c>
      <c r="X37" s="119">
        <f t="shared" si="7"/>
        <v>26</v>
      </c>
    </row>
    <row r="38" spans="10:11" ht="12.75">
      <c r="J38" s="90"/>
      <c r="K38" s="90"/>
    </row>
    <row r="39" ht="12.75">
      <c r="A39" s="282"/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  <mergeCell ref="D6:E6"/>
    <mergeCell ref="O6:P6"/>
    <mergeCell ref="S6:T6"/>
    <mergeCell ref="U6:V6"/>
    <mergeCell ref="J6:K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115" zoomScaleNormal="115" workbookViewId="0" topLeftCell="A7">
      <selection activeCell="S21" activeCellId="2" sqref="B21 H21 S21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6" customWidth="1"/>
    <col min="8" max="9" width="5.28125" style="0" customWidth="1"/>
    <col min="10" max="10" width="4.421875" style="0" hidden="1" customWidth="1"/>
    <col min="11" max="11" width="3.7109375" style="0" hidden="1" customWidth="1"/>
    <col min="12" max="12" width="2.7109375" style="78" customWidth="1"/>
    <col min="13" max="22" width="5.28125" style="0" customWidth="1"/>
    <col min="23" max="24" width="5.28125" style="186" customWidth="1"/>
  </cols>
  <sheetData>
    <row r="1" spans="1:24" ht="15.75">
      <c r="A1" s="400" t="s">
        <v>411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4" ht="12.75">
      <c r="A2" s="1"/>
      <c r="B2" s="1"/>
      <c r="C2" s="1"/>
      <c r="D2" s="1"/>
      <c r="E2" s="1"/>
      <c r="F2" s="184"/>
      <c r="G2" s="184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4"/>
      <c r="X2" s="184"/>
    </row>
    <row r="3" spans="1:24" ht="15">
      <c r="A3" s="3" t="s">
        <v>106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4" ht="15">
      <c r="A4" s="3"/>
      <c r="B4" s="1"/>
      <c r="C4" s="2"/>
      <c r="D4" s="2"/>
      <c r="E4" s="2"/>
      <c r="F4" s="185"/>
      <c r="G4" s="185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4"/>
      <c r="X4" s="184"/>
    </row>
    <row r="5" spans="2:24" ht="12.75">
      <c r="B5" s="385" t="s">
        <v>141</v>
      </c>
      <c r="C5" s="385"/>
      <c r="D5" s="385"/>
      <c r="E5" s="385"/>
      <c r="F5" s="385"/>
      <c r="G5" s="385"/>
      <c r="H5" s="385"/>
      <c r="I5" s="385"/>
      <c r="J5" s="72"/>
      <c r="K5" s="72"/>
      <c r="L5" s="76"/>
      <c r="M5" s="385" t="s">
        <v>181</v>
      </c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</row>
    <row r="6" spans="1:24" ht="12.75">
      <c r="A6" s="377" t="s">
        <v>1</v>
      </c>
      <c r="B6" s="381" t="s">
        <v>2</v>
      </c>
      <c r="C6" s="382"/>
      <c r="D6" s="383" t="s">
        <v>415</v>
      </c>
      <c r="E6" s="384"/>
      <c r="F6" s="389" t="s">
        <v>3</v>
      </c>
      <c r="G6" s="389"/>
      <c r="H6" s="379" t="s">
        <v>29</v>
      </c>
      <c r="I6" s="380"/>
      <c r="J6" s="374" t="s">
        <v>185</v>
      </c>
      <c r="K6" s="413"/>
      <c r="L6" s="56"/>
      <c r="M6" s="379" t="s">
        <v>30</v>
      </c>
      <c r="N6" s="380"/>
      <c r="O6" s="379" t="s">
        <v>31</v>
      </c>
      <c r="P6" s="380"/>
      <c r="Q6" s="379" t="s">
        <v>32</v>
      </c>
      <c r="R6" s="380"/>
      <c r="S6" s="414" t="s">
        <v>414</v>
      </c>
      <c r="T6" s="415"/>
      <c r="U6" s="416" t="s">
        <v>417</v>
      </c>
      <c r="V6" s="417"/>
      <c r="W6" s="388" t="s">
        <v>3</v>
      </c>
      <c r="X6" s="388"/>
    </row>
    <row r="7" spans="1:24" ht="14.25" customHeight="1">
      <c r="A7" s="378"/>
      <c r="B7" s="4" t="s">
        <v>6</v>
      </c>
      <c r="C7" s="4" t="s">
        <v>5</v>
      </c>
      <c r="D7" s="5" t="s">
        <v>6</v>
      </c>
      <c r="E7" s="5" t="s">
        <v>5</v>
      </c>
      <c r="F7" s="175" t="s">
        <v>6</v>
      </c>
      <c r="G7" s="175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9" t="s">
        <v>6</v>
      </c>
      <c r="X7" s="179" t="s">
        <v>5</v>
      </c>
    </row>
    <row r="8" spans="1:24" ht="12.75">
      <c r="A8" s="8" t="s">
        <v>306</v>
      </c>
      <c r="B8" s="50">
        <v>270</v>
      </c>
      <c r="C8" s="50">
        <v>10</v>
      </c>
      <c r="D8" s="49">
        <v>292</v>
      </c>
      <c r="E8" s="49">
        <v>11</v>
      </c>
      <c r="F8" s="119">
        <f>B8-D8</f>
        <v>-22</v>
      </c>
      <c r="G8" s="119">
        <f>C8-E8</f>
        <v>-1</v>
      </c>
      <c r="H8" s="50">
        <v>261</v>
      </c>
      <c r="I8" s="50">
        <v>11</v>
      </c>
      <c r="J8" s="60">
        <v>187</v>
      </c>
      <c r="K8" s="60">
        <v>8</v>
      </c>
      <c r="L8" s="60"/>
      <c r="M8" s="50">
        <v>184</v>
      </c>
      <c r="N8" s="50">
        <v>7</v>
      </c>
      <c r="O8" s="50">
        <v>176</v>
      </c>
      <c r="P8" s="50">
        <v>7</v>
      </c>
      <c r="Q8" s="50">
        <v>168</v>
      </c>
      <c r="R8" s="50">
        <v>8</v>
      </c>
      <c r="S8" s="48">
        <f>M8+O8+Q8</f>
        <v>528</v>
      </c>
      <c r="T8" s="48">
        <f>N8+P8+R8</f>
        <v>22</v>
      </c>
      <c r="U8" s="49">
        <v>515</v>
      </c>
      <c r="V8" s="49">
        <v>22</v>
      </c>
      <c r="W8" s="119">
        <f>S8-U8</f>
        <v>13</v>
      </c>
      <c r="X8" s="119">
        <f>T8-V8</f>
        <v>0</v>
      </c>
    </row>
    <row r="9" spans="1:24" ht="12.75">
      <c r="A9" s="8" t="s">
        <v>307</v>
      </c>
      <c r="B9" s="48">
        <v>154</v>
      </c>
      <c r="C9" s="48">
        <v>7</v>
      </c>
      <c r="D9" s="49">
        <v>150</v>
      </c>
      <c r="E9" s="49">
        <v>6</v>
      </c>
      <c r="F9" s="119">
        <f aca="true" t="shared" si="0" ref="F9:F20">B9-D9</f>
        <v>4</v>
      </c>
      <c r="G9" s="119">
        <f aca="true" t="shared" si="1" ref="G9:G20">C9-E9</f>
        <v>1</v>
      </c>
      <c r="H9" s="50">
        <v>126</v>
      </c>
      <c r="I9" s="50">
        <v>6</v>
      </c>
      <c r="J9" s="60">
        <v>125</v>
      </c>
      <c r="K9" s="60">
        <v>6</v>
      </c>
      <c r="L9" s="60"/>
      <c r="M9" s="50">
        <v>109</v>
      </c>
      <c r="N9" s="50">
        <v>5</v>
      </c>
      <c r="O9" s="48">
        <v>147</v>
      </c>
      <c r="P9" s="48">
        <v>7</v>
      </c>
      <c r="Q9" s="48">
        <v>135</v>
      </c>
      <c r="R9" s="48">
        <v>7</v>
      </c>
      <c r="S9" s="48">
        <f aca="true" t="shared" si="2" ref="S9:S20">M9+O9+Q9</f>
        <v>391</v>
      </c>
      <c r="T9" s="48">
        <f aca="true" t="shared" si="3" ref="T9:T20">N9+P9+R9</f>
        <v>19</v>
      </c>
      <c r="U9" s="49">
        <v>458</v>
      </c>
      <c r="V9" s="49">
        <v>23</v>
      </c>
      <c r="W9" s="119">
        <f aca="true" t="shared" si="4" ref="W9:W20">S9-U9</f>
        <v>-67</v>
      </c>
      <c r="X9" s="119">
        <f aca="true" t="shared" si="5" ref="X9:X20">T9-V9</f>
        <v>-4</v>
      </c>
    </row>
    <row r="10" spans="1:24" ht="12.75">
      <c r="A10" s="9" t="s">
        <v>308</v>
      </c>
      <c r="B10" s="48">
        <v>159</v>
      </c>
      <c r="C10" s="48">
        <v>6</v>
      </c>
      <c r="D10" s="49">
        <v>218</v>
      </c>
      <c r="E10" s="49">
        <v>8</v>
      </c>
      <c r="F10" s="119">
        <f t="shared" si="0"/>
        <v>-59</v>
      </c>
      <c r="G10" s="119">
        <f t="shared" si="1"/>
        <v>-2</v>
      </c>
      <c r="H10" s="50">
        <v>193</v>
      </c>
      <c r="I10" s="50">
        <v>8</v>
      </c>
      <c r="J10" s="60">
        <v>208</v>
      </c>
      <c r="K10" s="60">
        <v>9</v>
      </c>
      <c r="L10" s="60"/>
      <c r="M10" s="50">
        <v>184</v>
      </c>
      <c r="N10" s="50">
        <v>8</v>
      </c>
      <c r="O10" s="48">
        <v>152</v>
      </c>
      <c r="P10" s="48">
        <v>7</v>
      </c>
      <c r="Q10" s="48">
        <v>166</v>
      </c>
      <c r="R10" s="48">
        <v>8</v>
      </c>
      <c r="S10" s="48">
        <f t="shared" si="2"/>
        <v>502</v>
      </c>
      <c r="T10" s="48">
        <f t="shared" si="3"/>
        <v>23</v>
      </c>
      <c r="U10" s="49">
        <v>511</v>
      </c>
      <c r="V10" s="49">
        <v>23</v>
      </c>
      <c r="W10" s="119">
        <f t="shared" si="4"/>
        <v>-9</v>
      </c>
      <c r="X10" s="119">
        <f t="shared" si="5"/>
        <v>0</v>
      </c>
    </row>
    <row r="11" spans="1:24" ht="12.75">
      <c r="A11" s="8" t="s">
        <v>309</v>
      </c>
      <c r="B11" s="48">
        <v>113</v>
      </c>
      <c r="C11" s="48">
        <v>4</v>
      </c>
      <c r="D11" s="49">
        <v>113</v>
      </c>
      <c r="E11" s="49">
        <v>5</v>
      </c>
      <c r="F11" s="119">
        <f t="shared" si="0"/>
        <v>0</v>
      </c>
      <c r="G11" s="119">
        <f t="shared" si="1"/>
        <v>-1</v>
      </c>
      <c r="H11" s="50">
        <v>103</v>
      </c>
      <c r="I11" s="50">
        <v>5</v>
      </c>
      <c r="J11" s="60">
        <v>112</v>
      </c>
      <c r="K11" s="60">
        <v>5</v>
      </c>
      <c r="L11" s="60"/>
      <c r="M11" s="50">
        <v>98</v>
      </c>
      <c r="N11" s="50">
        <v>4</v>
      </c>
      <c r="O11" s="48">
        <v>95</v>
      </c>
      <c r="P11" s="48">
        <v>4</v>
      </c>
      <c r="Q11" s="48">
        <v>83</v>
      </c>
      <c r="R11" s="48">
        <v>4</v>
      </c>
      <c r="S11" s="48">
        <f t="shared" si="2"/>
        <v>276</v>
      </c>
      <c r="T11" s="48">
        <f t="shared" si="3"/>
        <v>12</v>
      </c>
      <c r="U11" s="49">
        <v>269</v>
      </c>
      <c r="V11" s="49">
        <v>11</v>
      </c>
      <c r="W11" s="119">
        <f t="shared" si="4"/>
        <v>7</v>
      </c>
      <c r="X11" s="119">
        <f t="shared" si="5"/>
        <v>1</v>
      </c>
    </row>
    <row r="12" spans="1:24" ht="12.75">
      <c r="A12" s="11" t="s">
        <v>354</v>
      </c>
      <c r="B12" s="48">
        <v>26</v>
      </c>
      <c r="C12" s="48">
        <v>1</v>
      </c>
      <c r="D12" s="49">
        <v>34</v>
      </c>
      <c r="E12" s="49">
        <v>1</v>
      </c>
      <c r="F12" s="119">
        <f t="shared" si="0"/>
        <v>-8</v>
      </c>
      <c r="G12" s="119">
        <f t="shared" si="1"/>
        <v>0</v>
      </c>
      <c r="H12" s="50">
        <v>30</v>
      </c>
      <c r="I12" s="50">
        <v>1</v>
      </c>
      <c r="J12" s="60">
        <v>21</v>
      </c>
      <c r="K12" s="60">
        <v>1</v>
      </c>
      <c r="L12" s="60"/>
      <c r="M12" s="50">
        <v>25</v>
      </c>
      <c r="N12" s="50">
        <v>1</v>
      </c>
      <c r="O12" s="48">
        <v>24</v>
      </c>
      <c r="P12" s="48">
        <v>1</v>
      </c>
      <c r="Q12" s="48">
        <v>25</v>
      </c>
      <c r="R12" s="48">
        <v>1</v>
      </c>
      <c r="S12" s="48">
        <f t="shared" si="2"/>
        <v>74</v>
      </c>
      <c r="T12" s="48">
        <f t="shared" si="3"/>
        <v>3</v>
      </c>
      <c r="U12" s="49">
        <v>69</v>
      </c>
      <c r="V12" s="49">
        <v>3</v>
      </c>
      <c r="W12" s="119">
        <f t="shared" si="4"/>
        <v>5</v>
      </c>
      <c r="X12" s="119">
        <f t="shared" si="5"/>
        <v>0</v>
      </c>
    </row>
    <row r="13" spans="1:24" ht="12.75">
      <c r="A13" s="8" t="s">
        <v>111</v>
      </c>
      <c r="B13" s="48">
        <v>54</v>
      </c>
      <c r="C13" s="48">
        <v>2</v>
      </c>
      <c r="D13" s="49">
        <v>64</v>
      </c>
      <c r="E13" s="49">
        <v>2</v>
      </c>
      <c r="F13" s="119">
        <f t="shared" si="0"/>
        <v>-10</v>
      </c>
      <c r="G13" s="119">
        <f t="shared" si="1"/>
        <v>0</v>
      </c>
      <c r="H13" s="50">
        <v>54</v>
      </c>
      <c r="I13" s="50">
        <v>2</v>
      </c>
      <c r="J13" s="60">
        <v>93</v>
      </c>
      <c r="K13" s="60">
        <v>4</v>
      </c>
      <c r="L13" s="60"/>
      <c r="M13" s="50">
        <v>88</v>
      </c>
      <c r="N13" s="50">
        <v>3</v>
      </c>
      <c r="O13" s="48">
        <v>65</v>
      </c>
      <c r="P13" s="48">
        <v>3</v>
      </c>
      <c r="Q13" s="48">
        <v>64</v>
      </c>
      <c r="R13" s="48">
        <v>3</v>
      </c>
      <c r="S13" s="48">
        <f t="shared" si="2"/>
        <v>217</v>
      </c>
      <c r="T13" s="48">
        <f t="shared" si="3"/>
        <v>9</v>
      </c>
      <c r="U13" s="49">
        <v>201</v>
      </c>
      <c r="V13" s="49">
        <v>9</v>
      </c>
      <c r="W13" s="119">
        <f t="shared" si="4"/>
        <v>16</v>
      </c>
      <c r="X13" s="119">
        <f t="shared" si="5"/>
        <v>0</v>
      </c>
    </row>
    <row r="14" spans="1:24" ht="12.75">
      <c r="A14" s="8" t="s">
        <v>112</v>
      </c>
      <c r="B14" s="48">
        <v>21</v>
      </c>
      <c r="C14" s="48">
        <v>1</v>
      </c>
      <c r="D14" s="49">
        <v>27</v>
      </c>
      <c r="E14" s="49">
        <v>1</v>
      </c>
      <c r="F14" s="119">
        <f t="shared" si="0"/>
        <v>-6</v>
      </c>
      <c r="G14" s="119">
        <f t="shared" si="1"/>
        <v>0</v>
      </c>
      <c r="H14" s="50">
        <v>28</v>
      </c>
      <c r="I14" s="50">
        <v>1</v>
      </c>
      <c r="J14" s="60">
        <v>22</v>
      </c>
      <c r="K14" s="60">
        <v>1</v>
      </c>
      <c r="L14" s="60"/>
      <c r="M14" s="50">
        <v>12</v>
      </c>
      <c r="N14" s="50">
        <v>1</v>
      </c>
      <c r="O14" s="48">
        <v>7</v>
      </c>
      <c r="P14" s="48">
        <v>0</v>
      </c>
      <c r="Q14" s="48">
        <v>18</v>
      </c>
      <c r="R14" s="48">
        <v>1</v>
      </c>
      <c r="S14" s="48">
        <f t="shared" si="2"/>
        <v>37</v>
      </c>
      <c r="T14" s="48">
        <f t="shared" si="3"/>
        <v>2</v>
      </c>
      <c r="U14" s="49">
        <v>43</v>
      </c>
      <c r="V14" s="49">
        <v>3</v>
      </c>
      <c r="W14" s="119">
        <f t="shared" si="4"/>
        <v>-6</v>
      </c>
      <c r="X14" s="119">
        <f t="shared" si="5"/>
        <v>-1</v>
      </c>
    </row>
    <row r="15" spans="1:24" ht="12.75">
      <c r="A15" s="10" t="s">
        <v>114</v>
      </c>
      <c r="B15" s="48"/>
      <c r="C15" s="48"/>
      <c r="D15" s="49">
        <v>24</v>
      </c>
      <c r="E15" s="49">
        <v>1</v>
      </c>
      <c r="F15" s="119">
        <f t="shared" si="0"/>
        <v>-24</v>
      </c>
      <c r="G15" s="119">
        <f t="shared" si="1"/>
        <v>-1</v>
      </c>
      <c r="H15" s="50">
        <v>21</v>
      </c>
      <c r="I15" s="50">
        <v>1</v>
      </c>
      <c r="J15" s="60">
        <v>21</v>
      </c>
      <c r="K15" s="60">
        <v>1</v>
      </c>
      <c r="L15" s="60"/>
      <c r="M15" s="50">
        <v>23</v>
      </c>
      <c r="N15" s="50">
        <v>1</v>
      </c>
      <c r="O15" s="48">
        <v>24</v>
      </c>
      <c r="P15" s="48">
        <v>1</v>
      </c>
      <c r="Q15" s="48">
        <v>21</v>
      </c>
      <c r="R15" s="48">
        <v>1</v>
      </c>
      <c r="S15" s="48">
        <f t="shared" si="2"/>
        <v>68</v>
      </c>
      <c r="T15" s="48">
        <f t="shared" si="3"/>
        <v>3</v>
      </c>
      <c r="U15" s="49">
        <v>71</v>
      </c>
      <c r="V15" s="49">
        <v>3</v>
      </c>
      <c r="W15" s="119">
        <f t="shared" si="4"/>
        <v>-3</v>
      </c>
      <c r="X15" s="119">
        <f t="shared" si="5"/>
        <v>0</v>
      </c>
    </row>
    <row r="16" spans="1:24" ht="12.75">
      <c r="A16" s="8" t="s">
        <v>15</v>
      </c>
      <c r="B16" s="48"/>
      <c r="C16" s="48"/>
      <c r="D16" s="49"/>
      <c r="E16" s="49"/>
      <c r="F16" s="119">
        <f t="shared" si="0"/>
        <v>0</v>
      </c>
      <c r="G16" s="119">
        <f t="shared" si="1"/>
        <v>0</v>
      </c>
      <c r="H16" s="50"/>
      <c r="I16" s="50"/>
      <c r="J16" s="60">
        <v>12</v>
      </c>
      <c r="K16" s="60">
        <v>0</v>
      </c>
      <c r="L16" s="60"/>
      <c r="M16" s="50">
        <v>12</v>
      </c>
      <c r="N16" s="50">
        <v>1</v>
      </c>
      <c r="O16" s="48">
        <v>14</v>
      </c>
      <c r="P16" s="48">
        <v>1</v>
      </c>
      <c r="Q16" s="48"/>
      <c r="R16" s="48"/>
      <c r="S16" s="48">
        <f t="shared" si="2"/>
        <v>26</v>
      </c>
      <c r="T16" s="48">
        <f t="shared" si="3"/>
        <v>2</v>
      </c>
      <c r="U16" s="49">
        <v>40</v>
      </c>
      <c r="V16" s="49">
        <v>2</v>
      </c>
      <c r="W16" s="119">
        <f t="shared" si="4"/>
        <v>-14</v>
      </c>
      <c r="X16" s="119">
        <f t="shared" si="5"/>
        <v>0</v>
      </c>
    </row>
    <row r="17" spans="1:24" ht="12.75">
      <c r="A17" s="8" t="s">
        <v>11</v>
      </c>
      <c r="B17" s="48">
        <v>39</v>
      </c>
      <c r="C17" s="48">
        <v>2</v>
      </c>
      <c r="D17" s="49">
        <v>47</v>
      </c>
      <c r="E17" s="49">
        <v>2</v>
      </c>
      <c r="F17" s="119">
        <f t="shared" si="0"/>
        <v>-8</v>
      </c>
      <c r="G17" s="119">
        <f t="shared" si="1"/>
        <v>0</v>
      </c>
      <c r="H17" s="50">
        <v>43</v>
      </c>
      <c r="I17" s="50">
        <v>2</v>
      </c>
      <c r="J17" s="60">
        <v>37</v>
      </c>
      <c r="K17" s="60">
        <v>2</v>
      </c>
      <c r="L17" s="60"/>
      <c r="M17" s="50">
        <v>36</v>
      </c>
      <c r="N17" s="50">
        <v>2</v>
      </c>
      <c r="O17" s="48">
        <v>46</v>
      </c>
      <c r="P17" s="48">
        <v>2</v>
      </c>
      <c r="Q17" s="48">
        <v>59</v>
      </c>
      <c r="R17" s="48">
        <v>2</v>
      </c>
      <c r="S17" s="48">
        <f t="shared" si="2"/>
        <v>141</v>
      </c>
      <c r="T17" s="48">
        <f t="shared" si="3"/>
        <v>6</v>
      </c>
      <c r="U17" s="49">
        <v>147</v>
      </c>
      <c r="V17" s="49">
        <v>6</v>
      </c>
      <c r="W17" s="119">
        <f t="shared" si="4"/>
        <v>-6</v>
      </c>
      <c r="X17" s="119">
        <f t="shared" si="5"/>
        <v>0</v>
      </c>
    </row>
    <row r="18" spans="1:24" ht="12.75">
      <c r="A18" s="8" t="s">
        <v>12</v>
      </c>
      <c r="B18" s="48">
        <v>24</v>
      </c>
      <c r="C18" s="48">
        <v>1</v>
      </c>
      <c r="D18" s="49">
        <v>43</v>
      </c>
      <c r="E18" s="49">
        <v>2</v>
      </c>
      <c r="F18" s="119">
        <f>B18-D18</f>
        <v>-19</v>
      </c>
      <c r="G18" s="119">
        <f>C18-E18</f>
        <v>-1</v>
      </c>
      <c r="H18" s="50">
        <v>28</v>
      </c>
      <c r="I18" s="50">
        <v>1</v>
      </c>
      <c r="J18" s="60">
        <v>54</v>
      </c>
      <c r="K18" s="60">
        <v>3</v>
      </c>
      <c r="L18" s="60"/>
      <c r="M18" s="50">
        <v>56</v>
      </c>
      <c r="N18" s="50">
        <v>3</v>
      </c>
      <c r="O18" s="48">
        <v>42</v>
      </c>
      <c r="P18" s="48">
        <v>2</v>
      </c>
      <c r="Q18" s="48">
        <v>48</v>
      </c>
      <c r="R18" s="48">
        <v>3</v>
      </c>
      <c r="S18" s="48">
        <f t="shared" si="2"/>
        <v>146</v>
      </c>
      <c r="T18" s="48">
        <f t="shared" si="3"/>
        <v>8</v>
      </c>
      <c r="U18" s="49">
        <v>120</v>
      </c>
      <c r="V18" s="49">
        <v>6</v>
      </c>
      <c r="W18" s="119">
        <f t="shared" si="4"/>
        <v>26</v>
      </c>
      <c r="X18" s="119">
        <f t="shared" si="5"/>
        <v>2</v>
      </c>
    </row>
    <row r="19" spans="1:24" ht="12.75">
      <c r="A19" s="8" t="s">
        <v>113</v>
      </c>
      <c r="B19" s="48">
        <v>59</v>
      </c>
      <c r="C19" s="48">
        <v>2</v>
      </c>
      <c r="D19" s="49">
        <v>54</v>
      </c>
      <c r="E19" s="49">
        <v>2</v>
      </c>
      <c r="F19" s="119">
        <f t="shared" si="0"/>
        <v>5</v>
      </c>
      <c r="G19" s="119">
        <f t="shared" si="1"/>
        <v>0</v>
      </c>
      <c r="H19" s="50">
        <v>46</v>
      </c>
      <c r="I19" s="50">
        <v>2</v>
      </c>
      <c r="J19" s="60">
        <v>51</v>
      </c>
      <c r="K19" s="60">
        <v>2</v>
      </c>
      <c r="L19" s="60"/>
      <c r="M19" s="50">
        <v>50</v>
      </c>
      <c r="N19" s="50">
        <v>2</v>
      </c>
      <c r="O19" s="48">
        <v>61</v>
      </c>
      <c r="P19" s="48">
        <v>3</v>
      </c>
      <c r="Q19" s="48">
        <v>53</v>
      </c>
      <c r="R19" s="48">
        <v>2</v>
      </c>
      <c r="S19" s="48">
        <f t="shared" si="2"/>
        <v>164</v>
      </c>
      <c r="T19" s="48">
        <f t="shared" si="3"/>
        <v>7</v>
      </c>
      <c r="U19" s="49">
        <v>165</v>
      </c>
      <c r="V19" s="49">
        <v>7</v>
      </c>
      <c r="W19" s="119">
        <f t="shared" si="4"/>
        <v>-1</v>
      </c>
      <c r="X19" s="119">
        <f t="shared" si="5"/>
        <v>0</v>
      </c>
    </row>
    <row r="20" spans="1:24" ht="12.75">
      <c r="A20" s="10" t="s">
        <v>7</v>
      </c>
      <c r="B20" s="48">
        <v>19</v>
      </c>
      <c r="C20" s="48">
        <v>1</v>
      </c>
      <c r="D20" s="49">
        <v>23</v>
      </c>
      <c r="E20" s="49">
        <v>1</v>
      </c>
      <c r="F20" s="119">
        <f t="shared" si="0"/>
        <v>-4</v>
      </c>
      <c r="G20" s="119">
        <f t="shared" si="1"/>
        <v>0</v>
      </c>
      <c r="H20" s="50">
        <v>24</v>
      </c>
      <c r="I20" s="50">
        <v>1</v>
      </c>
      <c r="J20" s="60">
        <v>22</v>
      </c>
      <c r="K20" s="60">
        <v>1</v>
      </c>
      <c r="L20" s="60"/>
      <c r="M20" s="50">
        <v>21</v>
      </c>
      <c r="N20" s="50">
        <v>1</v>
      </c>
      <c r="O20" s="48">
        <v>23</v>
      </c>
      <c r="P20" s="48">
        <v>1</v>
      </c>
      <c r="Q20" s="48">
        <v>16</v>
      </c>
      <c r="R20" s="48">
        <v>1</v>
      </c>
      <c r="S20" s="48">
        <f t="shared" si="2"/>
        <v>60</v>
      </c>
      <c r="T20" s="48">
        <f t="shared" si="3"/>
        <v>3</v>
      </c>
      <c r="U20" s="49">
        <v>61</v>
      </c>
      <c r="V20" s="49">
        <v>3</v>
      </c>
      <c r="W20" s="119">
        <f t="shared" si="4"/>
        <v>-1</v>
      </c>
      <c r="X20" s="119">
        <f t="shared" si="5"/>
        <v>0</v>
      </c>
    </row>
    <row r="21" spans="1:24" s="163" customFormat="1" ht="11.25">
      <c r="A21" s="159" t="s">
        <v>4</v>
      </c>
      <c r="B21" s="159">
        <f aca="true" t="shared" si="6" ref="B21:X21">SUM(B8:B20)</f>
        <v>938</v>
      </c>
      <c r="C21" s="159">
        <f t="shared" si="6"/>
        <v>37</v>
      </c>
      <c r="D21" s="160">
        <f t="shared" si="6"/>
        <v>1089</v>
      </c>
      <c r="E21" s="160">
        <f t="shared" si="6"/>
        <v>42</v>
      </c>
      <c r="F21" s="119">
        <f t="shared" si="6"/>
        <v>-151</v>
      </c>
      <c r="G21" s="119">
        <f t="shared" si="6"/>
        <v>-5</v>
      </c>
      <c r="H21" s="161">
        <f t="shared" si="6"/>
        <v>957</v>
      </c>
      <c r="I21" s="161">
        <f t="shared" si="6"/>
        <v>41</v>
      </c>
      <c r="J21" s="162">
        <f>SUM(J8:J20)</f>
        <v>965</v>
      </c>
      <c r="K21" s="162">
        <f>SUM(K8:K20)</f>
        <v>43</v>
      </c>
      <c r="L21" s="162"/>
      <c r="M21" s="161">
        <f t="shared" si="6"/>
        <v>898</v>
      </c>
      <c r="N21" s="161">
        <f t="shared" si="6"/>
        <v>39</v>
      </c>
      <c r="O21" s="161">
        <f t="shared" si="6"/>
        <v>876</v>
      </c>
      <c r="P21" s="161">
        <f t="shared" si="6"/>
        <v>39</v>
      </c>
      <c r="Q21" s="161">
        <f t="shared" si="6"/>
        <v>856</v>
      </c>
      <c r="R21" s="161">
        <f t="shared" si="6"/>
        <v>41</v>
      </c>
      <c r="S21" s="161">
        <f t="shared" si="6"/>
        <v>2630</v>
      </c>
      <c r="T21" s="161">
        <f t="shared" si="6"/>
        <v>119</v>
      </c>
      <c r="U21" s="160">
        <f t="shared" si="6"/>
        <v>2670</v>
      </c>
      <c r="V21" s="160">
        <f t="shared" si="6"/>
        <v>121</v>
      </c>
      <c r="W21" s="119">
        <f t="shared" si="6"/>
        <v>-40</v>
      </c>
      <c r="X21" s="119">
        <f t="shared" si="6"/>
        <v>-2</v>
      </c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3"/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  <mergeCell ref="D6:E6"/>
    <mergeCell ref="O6:P6"/>
    <mergeCell ref="S6:T6"/>
    <mergeCell ref="U6:V6"/>
    <mergeCell ref="J6:K6"/>
  </mergeCells>
  <printOptions/>
  <pageMargins left="0.96" right="0.41" top="0.61" bottom="0.7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</dc:creator>
  <cp:keywords/>
  <dc:description/>
  <cp:lastModifiedBy>spin</cp:lastModifiedBy>
  <cp:lastPrinted>2013-05-17T09:21:01Z</cp:lastPrinted>
  <dcterms:created xsi:type="dcterms:W3CDTF">2010-10-11T07:46:09Z</dcterms:created>
  <dcterms:modified xsi:type="dcterms:W3CDTF">2015-11-18T13:48:46Z</dcterms:modified>
  <cp:category/>
  <cp:version/>
  <cp:contentType/>
  <cp:contentStatus/>
</cp:coreProperties>
</file>